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8695" windowHeight="14535" activeTab="8"/>
  </bookViews>
  <sheets>
    <sheet name="Mechanics" sheetId="1" r:id="rId1"/>
    <sheet name="Electronics" sheetId="2" r:id="rId2"/>
    <sheet name="Services" sheetId="3" r:id="rId3"/>
    <sheet name="Cost by Category" sheetId="6" r:id="rId4"/>
    <sheet name="Summary Chart" sheetId="7" r:id="rId5"/>
    <sheet name="FTE Base Profile" sheetId="10" r:id="rId6"/>
    <sheet name="Contributed FTE Profile" sheetId="9" r:id="rId7"/>
    <sheet name="FTE Profile" sheetId="8" r:id="rId8"/>
    <sheet name="SUMMARY" sheetId="4" r:id="rId9"/>
  </sheets>
  <calcPr calcId="125725"/>
</workbook>
</file>

<file path=xl/calcChain.xml><?xml version="1.0" encoding="utf-8"?>
<calcChain xmlns="http://schemas.openxmlformats.org/spreadsheetml/2006/main">
  <c r="AA26" i="4"/>
  <c r="AA27"/>
  <c r="AA28"/>
  <c r="AA29"/>
  <c r="AA30"/>
  <c r="AA25"/>
  <c r="Z26"/>
  <c r="Z27"/>
  <c r="Z28"/>
  <c r="Z29"/>
  <c r="Z30"/>
  <c r="Z25"/>
  <c r="H35" i="3"/>
  <c r="G35"/>
  <c r="F35"/>
  <c r="E35"/>
  <c r="D35"/>
  <c r="C35"/>
  <c r="B35"/>
  <c r="H35" i="2"/>
  <c r="G35"/>
  <c r="F35"/>
  <c r="E35"/>
  <c r="D35"/>
  <c r="C35"/>
  <c r="B35"/>
  <c r="C35" i="1"/>
  <c r="D35"/>
  <c r="E35"/>
  <c r="F35"/>
  <c r="G35"/>
  <c r="H35"/>
  <c r="B35"/>
  <c r="T35" i="3" l="1"/>
  <c r="S35"/>
  <c r="R35"/>
  <c r="Q35"/>
  <c r="P35"/>
  <c r="O35"/>
  <c r="N35"/>
  <c r="T35" i="2"/>
  <c r="P35"/>
  <c r="S35" i="1"/>
  <c r="Q35"/>
  <c r="V19" i="2"/>
  <c r="U19"/>
  <c r="S19"/>
  <c r="R19"/>
  <c r="Q19"/>
  <c r="O19"/>
  <c r="N19"/>
  <c r="V18"/>
  <c r="U18"/>
  <c r="S18"/>
  <c r="R18"/>
  <c r="Q18"/>
  <c r="O18"/>
  <c r="N18"/>
  <c r="V17"/>
  <c r="U17"/>
  <c r="S17"/>
  <c r="R17"/>
  <c r="Q17"/>
  <c r="O17"/>
  <c r="N17"/>
  <c r="V16"/>
  <c r="U16"/>
  <c r="S16"/>
  <c r="R16"/>
  <c r="Q16"/>
  <c r="O16"/>
  <c r="N16"/>
  <c r="V15"/>
  <c r="U15"/>
  <c r="S15"/>
  <c r="R15"/>
  <c r="Q15"/>
  <c r="O15"/>
  <c r="N15"/>
  <c r="V14"/>
  <c r="U14"/>
  <c r="S14"/>
  <c r="R14"/>
  <c r="Q14"/>
  <c r="O14"/>
  <c r="N14"/>
  <c r="N11"/>
  <c r="N10"/>
  <c r="N9"/>
  <c r="J19"/>
  <c r="I19"/>
  <c r="G19"/>
  <c r="F19"/>
  <c r="E19"/>
  <c r="C19"/>
  <c r="B19"/>
  <c r="J18"/>
  <c r="I18"/>
  <c r="G18"/>
  <c r="F18"/>
  <c r="E18"/>
  <c r="C18"/>
  <c r="B18"/>
  <c r="J17"/>
  <c r="I17"/>
  <c r="G17"/>
  <c r="F17"/>
  <c r="E17"/>
  <c r="C17"/>
  <c r="B17"/>
  <c r="J16"/>
  <c r="I16"/>
  <c r="G16"/>
  <c r="F16"/>
  <c r="E16"/>
  <c r="C16"/>
  <c r="B16"/>
  <c r="J15"/>
  <c r="I15"/>
  <c r="G15"/>
  <c r="F15"/>
  <c r="E15"/>
  <c r="C15"/>
  <c r="B15"/>
  <c r="B14"/>
  <c r="C14"/>
  <c r="E14"/>
  <c r="F14"/>
  <c r="G14"/>
  <c r="I14"/>
  <c r="J14"/>
  <c r="I11"/>
  <c r="G11"/>
  <c r="F11"/>
  <c r="E11"/>
  <c r="C11"/>
  <c r="B11"/>
  <c r="I10"/>
  <c r="G10"/>
  <c r="F10"/>
  <c r="E10"/>
  <c r="C10"/>
  <c r="B10"/>
  <c r="I9"/>
  <c r="G9"/>
  <c r="F9"/>
  <c r="E9"/>
  <c r="C9"/>
  <c r="B9"/>
  <c r="I8"/>
  <c r="G8"/>
  <c r="F8"/>
  <c r="E8"/>
  <c r="C8"/>
  <c r="B8"/>
  <c r="I7"/>
  <c r="G7"/>
  <c r="F7"/>
  <c r="E7"/>
  <c r="C7"/>
  <c r="B7"/>
  <c r="I6"/>
  <c r="G6"/>
  <c r="F6"/>
  <c r="E6"/>
  <c r="C6"/>
  <c r="B6"/>
  <c r="I5"/>
  <c r="G5"/>
  <c r="F5"/>
  <c r="E5"/>
  <c r="C5"/>
  <c r="B5"/>
  <c r="G4"/>
  <c r="F4"/>
  <c r="E4"/>
  <c r="C4"/>
  <c r="B4"/>
  <c r="X19"/>
  <c r="Y19" i="1" s="1"/>
  <c r="AD16" i="4"/>
  <c r="AD17"/>
  <c r="AD18" s="1"/>
  <c r="AD19" s="1"/>
  <c r="AD15"/>
  <c r="Z20"/>
  <c r="Z15"/>
  <c r="Z16"/>
  <c r="Z17"/>
  <c r="Z18"/>
  <c r="Z19"/>
  <c r="Z14"/>
  <c r="J20" i="2" l="1"/>
  <c r="V20"/>
  <c r="Y19" i="3"/>
  <c r="X18" i="2"/>
  <c r="X17"/>
  <c r="X16"/>
  <c r="X15"/>
  <c r="X14"/>
  <c r="V19" i="3"/>
  <c r="V18"/>
  <c r="V17"/>
  <c r="V16"/>
  <c r="V15"/>
  <c r="J19"/>
  <c r="J18"/>
  <c r="X18" s="1"/>
  <c r="Z18" i="2" s="1"/>
  <c r="J17" i="3"/>
  <c r="J16"/>
  <c r="X16" s="1"/>
  <c r="Z16" i="2" s="1"/>
  <c r="J15" i="3"/>
  <c r="V14"/>
  <c r="J14"/>
  <c r="U19"/>
  <c r="S19"/>
  <c r="R19"/>
  <c r="Q19"/>
  <c r="O19"/>
  <c r="N19"/>
  <c r="U18"/>
  <c r="S18"/>
  <c r="R18"/>
  <c r="Q18"/>
  <c r="O18"/>
  <c r="N18"/>
  <c r="U17"/>
  <c r="S17"/>
  <c r="R17"/>
  <c r="Q17"/>
  <c r="O17"/>
  <c r="N17"/>
  <c r="U16"/>
  <c r="S16"/>
  <c r="R16"/>
  <c r="Q16"/>
  <c r="O16"/>
  <c r="N16"/>
  <c r="U15"/>
  <c r="S15"/>
  <c r="R15"/>
  <c r="Q15"/>
  <c r="O15"/>
  <c r="N15"/>
  <c r="U14"/>
  <c r="S14"/>
  <c r="R14"/>
  <c r="Q14"/>
  <c r="O14"/>
  <c r="N14"/>
  <c r="I19"/>
  <c r="G19"/>
  <c r="F19"/>
  <c r="E19"/>
  <c r="C19"/>
  <c r="B19"/>
  <c r="I18"/>
  <c r="G18"/>
  <c r="F18"/>
  <c r="E18"/>
  <c r="C18"/>
  <c r="B18"/>
  <c r="I17"/>
  <c r="G17"/>
  <c r="F17"/>
  <c r="E17"/>
  <c r="C17"/>
  <c r="B17"/>
  <c r="I16"/>
  <c r="G16"/>
  <c r="F16"/>
  <c r="E16"/>
  <c r="C16"/>
  <c r="B16"/>
  <c r="I15"/>
  <c r="G15"/>
  <c r="F15"/>
  <c r="E15"/>
  <c r="C15"/>
  <c r="B15"/>
  <c r="I14"/>
  <c r="G14"/>
  <c r="F14"/>
  <c r="E14"/>
  <c r="C14"/>
  <c r="B14"/>
  <c r="B5"/>
  <c r="C5"/>
  <c r="E5"/>
  <c r="F5"/>
  <c r="G5"/>
  <c r="I5"/>
  <c r="B6"/>
  <c r="C6"/>
  <c r="E6"/>
  <c r="F6"/>
  <c r="G6"/>
  <c r="I6"/>
  <c r="B7"/>
  <c r="C7"/>
  <c r="E7"/>
  <c r="F7"/>
  <c r="G7"/>
  <c r="I7"/>
  <c r="B8"/>
  <c r="C8"/>
  <c r="E8"/>
  <c r="F8"/>
  <c r="G8"/>
  <c r="I8"/>
  <c r="B9"/>
  <c r="C9"/>
  <c r="E9"/>
  <c r="F9"/>
  <c r="G9"/>
  <c r="I9"/>
  <c r="B10"/>
  <c r="C10"/>
  <c r="E10"/>
  <c r="F10"/>
  <c r="G10"/>
  <c r="I10"/>
  <c r="B11"/>
  <c r="C11"/>
  <c r="E11"/>
  <c r="F11"/>
  <c r="G11"/>
  <c r="I11"/>
  <c r="N5"/>
  <c r="O5"/>
  <c r="Q5"/>
  <c r="R5"/>
  <c r="S5"/>
  <c r="U5"/>
  <c r="N6"/>
  <c r="O6"/>
  <c r="Q6"/>
  <c r="R6"/>
  <c r="S6"/>
  <c r="U6"/>
  <c r="N7"/>
  <c r="O7"/>
  <c r="Q7"/>
  <c r="R7"/>
  <c r="S7"/>
  <c r="U7"/>
  <c r="N8"/>
  <c r="O8"/>
  <c r="Q8"/>
  <c r="R8"/>
  <c r="S8"/>
  <c r="U8"/>
  <c r="N9"/>
  <c r="O9"/>
  <c r="Q9"/>
  <c r="R9"/>
  <c r="S9"/>
  <c r="U9"/>
  <c r="N10"/>
  <c r="O10"/>
  <c r="Q10"/>
  <c r="R10"/>
  <c r="S10"/>
  <c r="U10"/>
  <c r="N11"/>
  <c r="O11"/>
  <c r="Q11"/>
  <c r="R11"/>
  <c r="S11"/>
  <c r="U11"/>
  <c r="U4"/>
  <c r="S4"/>
  <c r="R4"/>
  <c r="Q4"/>
  <c r="O4"/>
  <c r="N4"/>
  <c r="I4"/>
  <c r="G4"/>
  <c r="F4"/>
  <c r="E4"/>
  <c r="C4"/>
  <c r="B4"/>
  <c r="X14" l="1"/>
  <c r="Z14" i="2" s="1"/>
  <c r="X15" i="3"/>
  <c r="Z15" i="2" s="1"/>
  <c r="X17" i="3"/>
  <c r="Z17" i="2" s="1"/>
  <c r="X19" i="3"/>
  <c r="Z19" i="2" s="1"/>
  <c r="Y14" i="3"/>
  <c r="Y14" i="1"/>
  <c r="Y16" i="3"/>
  <c r="Y16" i="1"/>
  <c r="Y18" i="3"/>
  <c r="Y18" i="1"/>
  <c r="Y15" i="3"/>
  <c r="Y15" i="1"/>
  <c r="Y17" i="3"/>
  <c r="Y17" i="1"/>
  <c r="N5" i="2"/>
  <c r="O5"/>
  <c r="Q5"/>
  <c r="R5"/>
  <c r="S5"/>
  <c r="U5"/>
  <c r="N6"/>
  <c r="O6"/>
  <c r="Q6"/>
  <c r="R6"/>
  <c r="S6"/>
  <c r="U6"/>
  <c r="N7"/>
  <c r="O7"/>
  <c r="Q7"/>
  <c r="R7"/>
  <c r="S7"/>
  <c r="U7"/>
  <c r="N8"/>
  <c r="O8"/>
  <c r="Q8"/>
  <c r="R8"/>
  <c r="S8"/>
  <c r="U8"/>
  <c r="O9"/>
  <c r="Q9"/>
  <c r="R9"/>
  <c r="S9"/>
  <c r="U9"/>
  <c r="O10"/>
  <c r="Q10"/>
  <c r="R10"/>
  <c r="S10"/>
  <c r="U10"/>
  <c r="O11"/>
  <c r="Q11"/>
  <c r="R11"/>
  <c r="S11"/>
  <c r="U11"/>
  <c r="U4"/>
  <c r="S4"/>
  <c r="R4"/>
  <c r="Q4"/>
  <c r="O4"/>
  <c r="N4"/>
  <c r="I4"/>
  <c r="J19" i="1" l="1"/>
  <c r="J18"/>
  <c r="J17"/>
  <c r="J16"/>
  <c r="J15"/>
  <c r="V19"/>
  <c r="V18"/>
  <c r="V17"/>
  <c r="V16"/>
  <c r="V15"/>
  <c r="V14"/>
  <c r="X14" s="1"/>
  <c r="U19"/>
  <c r="T19"/>
  <c r="R19"/>
  <c r="P19"/>
  <c r="O19"/>
  <c r="N19"/>
  <c r="U18"/>
  <c r="T18"/>
  <c r="R18"/>
  <c r="P18"/>
  <c r="O18"/>
  <c r="N18"/>
  <c r="U17"/>
  <c r="T17"/>
  <c r="R17"/>
  <c r="P17"/>
  <c r="O17"/>
  <c r="N17"/>
  <c r="U16"/>
  <c r="T16"/>
  <c r="R16"/>
  <c r="P16"/>
  <c r="O16"/>
  <c r="N16"/>
  <c r="U15"/>
  <c r="T15"/>
  <c r="R15"/>
  <c r="P15"/>
  <c r="O15"/>
  <c r="N15"/>
  <c r="U14"/>
  <c r="T14"/>
  <c r="R14"/>
  <c r="P14"/>
  <c r="O14"/>
  <c r="N14"/>
  <c r="U11"/>
  <c r="T11"/>
  <c r="R11"/>
  <c r="P11"/>
  <c r="O11"/>
  <c r="N11"/>
  <c r="U10"/>
  <c r="T10"/>
  <c r="R10"/>
  <c r="P10"/>
  <c r="O10"/>
  <c r="N10"/>
  <c r="U9"/>
  <c r="T9"/>
  <c r="R9"/>
  <c r="P9"/>
  <c r="O9"/>
  <c r="N9"/>
  <c r="U8"/>
  <c r="T8"/>
  <c r="R8"/>
  <c r="P8"/>
  <c r="O8"/>
  <c r="N8"/>
  <c r="U7"/>
  <c r="T7"/>
  <c r="R7"/>
  <c r="P7"/>
  <c r="O7"/>
  <c r="N7"/>
  <c r="U6"/>
  <c r="T6"/>
  <c r="R6"/>
  <c r="P6"/>
  <c r="O6"/>
  <c r="N6"/>
  <c r="U5"/>
  <c r="T5"/>
  <c r="R5"/>
  <c r="P5"/>
  <c r="O5"/>
  <c r="N5"/>
  <c r="U4"/>
  <c r="T4"/>
  <c r="R4"/>
  <c r="P4"/>
  <c r="O4"/>
  <c r="N4"/>
  <c r="I19"/>
  <c r="H19"/>
  <c r="F19"/>
  <c r="D19"/>
  <c r="C19"/>
  <c r="B19"/>
  <c r="I18"/>
  <c r="H18"/>
  <c r="F18"/>
  <c r="D18"/>
  <c r="C18"/>
  <c r="B18"/>
  <c r="I17"/>
  <c r="H17"/>
  <c r="F17"/>
  <c r="D17"/>
  <c r="C17"/>
  <c r="B17"/>
  <c r="I16"/>
  <c r="H16"/>
  <c r="F16"/>
  <c r="D16"/>
  <c r="C16"/>
  <c r="B16"/>
  <c r="I15"/>
  <c r="H15"/>
  <c r="F15"/>
  <c r="D15"/>
  <c r="C15"/>
  <c r="B15"/>
  <c r="I11"/>
  <c r="H11"/>
  <c r="F11"/>
  <c r="D11"/>
  <c r="C11"/>
  <c r="B11"/>
  <c r="I10"/>
  <c r="H10"/>
  <c r="F10"/>
  <c r="D10"/>
  <c r="C10"/>
  <c r="B10"/>
  <c r="I9"/>
  <c r="H9"/>
  <c r="F9"/>
  <c r="D9"/>
  <c r="C9"/>
  <c r="B9"/>
  <c r="I8"/>
  <c r="H8"/>
  <c r="F8"/>
  <c r="D8"/>
  <c r="C8"/>
  <c r="B8"/>
  <c r="I7"/>
  <c r="H7"/>
  <c r="F7"/>
  <c r="D7"/>
  <c r="C7"/>
  <c r="B7"/>
  <c r="I6"/>
  <c r="H6"/>
  <c r="F6"/>
  <c r="D6"/>
  <c r="C6"/>
  <c r="B6"/>
  <c r="I5"/>
  <c r="H5"/>
  <c r="F5"/>
  <c r="D5"/>
  <c r="C5"/>
  <c r="B5"/>
  <c r="I4"/>
  <c r="H4"/>
  <c r="F4"/>
  <c r="D4"/>
  <c r="C4"/>
  <c r="B4"/>
  <c r="X16" l="1"/>
  <c r="Z16" i="3" s="1"/>
  <c r="X18" i="1"/>
  <c r="Y14" i="2"/>
  <c r="Z14" i="3"/>
  <c r="X15" i="1"/>
  <c r="X17"/>
  <c r="X19"/>
  <c r="Z18" i="3"/>
  <c r="Y18" i="2"/>
  <c r="T33" i="3"/>
  <c r="S33"/>
  <c r="R33"/>
  <c r="Q33"/>
  <c r="P33"/>
  <c r="O33"/>
  <c r="N33"/>
  <c r="H33"/>
  <c r="G33"/>
  <c r="F33"/>
  <c r="E33"/>
  <c r="D33"/>
  <c r="C33"/>
  <c r="B33"/>
  <c r="T32"/>
  <c r="S32"/>
  <c r="R32"/>
  <c r="Q32"/>
  <c r="P32"/>
  <c r="O32"/>
  <c r="N32"/>
  <c r="H32"/>
  <c r="G32"/>
  <c r="F32"/>
  <c r="G26" s="1"/>
  <c r="E32"/>
  <c r="D32"/>
  <c r="C32"/>
  <c r="B32"/>
  <c r="T31"/>
  <c r="S31"/>
  <c r="R31"/>
  <c r="Q31"/>
  <c r="P31"/>
  <c r="O31"/>
  <c r="N31"/>
  <c r="H31"/>
  <c r="G31"/>
  <c r="F31"/>
  <c r="E31"/>
  <c r="D31"/>
  <c r="C31"/>
  <c r="B31"/>
  <c r="T30"/>
  <c r="S30"/>
  <c r="R30"/>
  <c r="Q30"/>
  <c r="P30"/>
  <c r="O30"/>
  <c r="N30"/>
  <c r="H30"/>
  <c r="G30"/>
  <c r="F30"/>
  <c r="E30"/>
  <c r="D30"/>
  <c r="C30"/>
  <c r="B30"/>
  <c r="T29"/>
  <c r="S29"/>
  <c r="R29"/>
  <c r="Q29"/>
  <c r="P29"/>
  <c r="O29"/>
  <c r="N29"/>
  <c r="H29"/>
  <c r="G29"/>
  <c r="F29"/>
  <c r="E29"/>
  <c r="D29"/>
  <c r="C29"/>
  <c r="B29"/>
  <c r="T28"/>
  <c r="S28"/>
  <c r="R28"/>
  <c r="Q28"/>
  <c r="P28"/>
  <c r="O28"/>
  <c r="N28"/>
  <c r="H28"/>
  <c r="G28"/>
  <c r="F28"/>
  <c r="E28"/>
  <c r="D28"/>
  <c r="C28"/>
  <c r="B28"/>
  <c r="T27"/>
  <c r="T39" i="4" s="1"/>
  <c r="S27" i="3"/>
  <c r="S39" i="4" s="1"/>
  <c r="R27" i="3"/>
  <c r="R39" i="4" s="1"/>
  <c r="Q27" i="3"/>
  <c r="Q39" i="4" s="1"/>
  <c r="P27" i="3"/>
  <c r="P39" i="4" s="1"/>
  <c r="O27" i="3"/>
  <c r="O39" i="4" s="1"/>
  <c r="N27" i="3"/>
  <c r="N39" i="4" s="1"/>
  <c r="H27" i="3"/>
  <c r="H39" i="4" s="1"/>
  <c r="G27" i="3"/>
  <c r="G39" i="4" s="1"/>
  <c r="F27" i="3"/>
  <c r="F39" i="4" s="1"/>
  <c r="E27" i="3"/>
  <c r="E39" i="4" s="1"/>
  <c r="D27" i="3"/>
  <c r="D39" i="4" s="1"/>
  <c r="C27" i="3"/>
  <c r="C39" i="4" s="1"/>
  <c r="B27" i="3"/>
  <c r="B39" i="4" s="1"/>
  <c r="T26" i="3"/>
  <c r="S26"/>
  <c r="R26"/>
  <c r="Q26"/>
  <c r="P26"/>
  <c r="O26"/>
  <c r="N26"/>
  <c r="H26"/>
  <c r="F26"/>
  <c r="E26"/>
  <c r="D26"/>
  <c r="C26"/>
  <c r="B26"/>
  <c r="T33" i="2"/>
  <c r="S33"/>
  <c r="R33"/>
  <c r="Q33"/>
  <c r="P33"/>
  <c r="O33"/>
  <c r="N33"/>
  <c r="H33"/>
  <c r="G33"/>
  <c r="F33"/>
  <c r="E33"/>
  <c r="D33"/>
  <c r="C33"/>
  <c r="B33"/>
  <c r="T32"/>
  <c r="S32"/>
  <c r="R32"/>
  <c r="Q32"/>
  <c r="P32"/>
  <c r="O32"/>
  <c r="N32"/>
  <c r="H32"/>
  <c r="G32"/>
  <c r="F32"/>
  <c r="G26" s="1"/>
  <c r="E32"/>
  <c r="D32"/>
  <c r="C32"/>
  <c r="B32"/>
  <c r="T31"/>
  <c r="S31"/>
  <c r="R31"/>
  <c r="Q31"/>
  <c r="P31"/>
  <c r="O31"/>
  <c r="N31"/>
  <c r="H31"/>
  <c r="G31"/>
  <c r="F31"/>
  <c r="E31"/>
  <c r="D31"/>
  <c r="C31"/>
  <c r="B31"/>
  <c r="T30"/>
  <c r="S30"/>
  <c r="R30"/>
  <c r="Q30"/>
  <c r="P30"/>
  <c r="O30"/>
  <c r="N30"/>
  <c r="H30"/>
  <c r="G30"/>
  <c r="F30"/>
  <c r="E30"/>
  <c r="D30"/>
  <c r="C30"/>
  <c r="B30"/>
  <c r="T29"/>
  <c r="S29"/>
  <c r="R29"/>
  <c r="Q29"/>
  <c r="P29"/>
  <c r="O29"/>
  <c r="N29"/>
  <c r="H29"/>
  <c r="G29"/>
  <c r="F29"/>
  <c r="E29"/>
  <c r="D29"/>
  <c r="C29"/>
  <c r="B29"/>
  <c r="T28"/>
  <c r="S28"/>
  <c r="R28"/>
  <c r="Q28"/>
  <c r="P28"/>
  <c r="O28"/>
  <c r="N28"/>
  <c r="H28"/>
  <c r="G28"/>
  <c r="F28"/>
  <c r="E28"/>
  <c r="D28"/>
  <c r="C28"/>
  <c r="B28"/>
  <c r="T27"/>
  <c r="T38" i="4" s="1"/>
  <c r="S27" i="2"/>
  <c r="R27"/>
  <c r="Q27"/>
  <c r="P27"/>
  <c r="P38" i="4" s="1"/>
  <c r="O27" i="2"/>
  <c r="N27"/>
  <c r="H27"/>
  <c r="H38" i="4" s="1"/>
  <c r="G27" i="2"/>
  <c r="F27"/>
  <c r="E27"/>
  <c r="D27"/>
  <c r="D38" i="4" s="1"/>
  <c r="C27" i="2"/>
  <c r="B27"/>
  <c r="T26"/>
  <c r="S26"/>
  <c r="R26"/>
  <c r="Q26"/>
  <c r="P26"/>
  <c r="O26"/>
  <c r="N26"/>
  <c r="H26"/>
  <c r="F26"/>
  <c r="E26"/>
  <c r="D26"/>
  <c r="C26"/>
  <c r="B26"/>
  <c r="T33" i="1"/>
  <c r="S33"/>
  <c r="R33"/>
  <c r="Q33"/>
  <c r="P33"/>
  <c r="O33"/>
  <c r="N33"/>
  <c r="H33"/>
  <c r="G33"/>
  <c r="F33"/>
  <c r="E33"/>
  <c r="D33"/>
  <c r="C33"/>
  <c r="B33"/>
  <c r="T32"/>
  <c r="S32"/>
  <c r="R32"/>
  <c r="Q32"/>
  <c r="P32"/>
  <c r="O32"/>
  <c r="N32"/>
  <c r="H32"/>
  <c r="G32"/>
  <c r="F32"/>
  <c r="G26" s="1"/>
  <c r="E32"/>
  <c r="D32"/>
  <c r="C32"/>
  <c r="B32"/>
  <c r="T31"/>
  <c r="S31"/>
  <c r="R31"/>
  <c r="Q31"/>
  <c r="P31"/>
  <c r="O31"/>
  <c r="N31"/>
  <c r="H31"/>
  <c r="G31"/>
  <c r="F31"/>
  <c r="E31"/>
  <c r="D31"/>
  <c r="C31"/>
  <c r="B31"/>
  <c r="T30"/>
  <c r="S30"/>
  <c r="R30"/>
  <c r="Q30"/>
  <c r="P30"/>
  <c r="O30"/>
  <c r="N30"/>
  <c r="H30"/>
  <c r="G30"/>
  <c r="F30"/>
  <c r="E30"/>
  <c r="D30"/>
  <c r="C30"/>
  <c r="B30"/>
  <c r="T29"/>
  <c r="S29"/>
  <c r="R29"/>
  <c r="Q29"/>
  <c r="P29"/>
  <c r="O29"/>
  <c r="N29"/>
  <c r="H29"/>
  <c r="G29"/>
  <c r="F29"/>
  <c r="E29"/>
  <c r="D29"/>
  <c r="C29"/>
  <c r="B29"/>
  <c r="T28"/>
  <c r="S28"/>
  <c r="R28"/>
  <c r="Q28"/>
  <c r="P28"/>
  <c r="O28"/>
  <c r="N28"/>
  <c r="H28"/>
  <c r="G28"/>
  <c r="F28"/>
  <c r="E28"/>
  <c r="D28"/>
  <c r="C28"/>
  <c r="B28"/>
  <c r="T27"/>
  <c r="S27"/>
  <c r="S37" i="4" s="1"/>
  <c r="R27" i="1"/>
  <c r="Q27"/>
  <c r="Q37" i="4" s="1"/>
  <c r="P27" i="1"/>
  <c r="O27"/>
  <c r="N27"/>
  <c r="H27"/>
  <c r="G27"/>
  <c r="G37" i="4" s="1"/>
  <c r="F27" i="1"/>
  <c r="E27"/>
  <c r="E37" i="4" s="1"/>
  <c r="D27" i="1"/>
  <c r="C27"/>
  <c r="B27"/>
  <c r="T26"/>
  <c r="S26"/>
  <c r="R26"/>
  <c r="Q26"/>
  <c r="P26"/>
  <c r="O26"/>
  <c r="N26"/>
  <c r="H26"/>
  <c r="F26"/>
  <c r="E26"/>
  <c r="D26"/>
  <c r="C26"/>
  <c r="B26"/>
  <c r="N15" i="4"/>
  <c r="O15"/>
  <c r="P15"/>
  <c r="Q15"/>
  <c r="R15"/>
  <c r="S15"/>
  <c r="T15"/>
  <c r="U15"/>
  <c r="N16"/>
  <c r="O16"/>
  <c r="P16"/>
  <c r="Q16"/>
  <c r="R16"/>
  <c r="S16"/>
  <c r="T16"/>
  <c r="U16"/>
  <c r="N17"/>
  <c r="O17"/>
  <c r="P17"/>
  <c r="Q17"/>
  <c r="R17"/>
  <c r="S17"/>
  <c r="T17"/>
  <c r="U17"/>
  <c r="N18"/>
  <c r="O18"/>
  <c r="P18"/>
  <c r="Q18"/>
  <c r="R18"/>
  <c r="S18"/>
  <c r="T18"/>
  <c r="U18"/>
  <c r="N19"/>
  <c r="O19"/>
  <c r="P19"/>
  <c r="Q19"/>
  <c r="R19"/>
  <c r="S19"/>
  <c r="T19"/>
  <c r="U19"/>
  <c r="P14"/>
  <c r="Q14"/>
  <c r="S14"/>
  <c r="T14"/>
  <c r="B15"/>
  <c r="C15"/>
  <c r="D15"/>
  <c r="E15"/>
  <c r="F15"/>
  <c r="G15"/>
  <c r="H15"/>
  <c r="I15"/>
  <c r="B16"/>
  <c r="C16"/>
  <c r="D16"/>
  <c r="E16"/>
  <c r="F16"/>
  <c r="G16"/>
  <c r="H16"/>
  <c r="I16"/>
  <c r="B17"/>
  <c r="C17"/>
  <c r="D17"/>
  <c r="E17"/>
  <c r="F17"/>
  <c r="G17"/>
  <c r="H17"/>
  <c r="I17"/>
  <c r="B18"/>
  <c r="C18"/>
  <c r="D18"/>
  <c r="E18"/>
  <c r="F18"/>
  <c r="G18"/>
  <c r="H18"/>
  <c r="I18"/>
  <c r="B19"/>
  <c r="C19"/>
  <c r="D19"/>
  <c r="E19"/>
  <c r="F19"/>
  <c r="G19"/>
  <c r="H19"/>
  <c r="I19"/>
  <c r="D14"/>
  <c r="E14"/>
  <c r="G14"/>
  <c r="H14"/>
  <c r="N5"/>
  <c r="N27" s="1"/>
  <c r="O5"/>
  <c r="O27" s="1"/>
  <c r="P5"/>
  <c r="P27" s="1"/>
  <c r="Q5"/>
  <c r="Q27" s="1"/>
  <c r="R5"/>
  <c r="R27" s="1"/>
  <c r="S5"/>
  <c r="S27" s="1"/>
  <c r="T5"/>
  <c r="T27" s="1"/>
  <c r="U5"/>
  <c r="N6"/>
  <c r="N28" s="1"/>
  <c r="O6"/>
  <c r="O28" s="1"/>
  <c r="P6"/>
  <c r="P28" s="1"/>
  <c r="Q6"/>
  <c r="Q28" s="1"/>
  <c r="R6"/>
  <c r="R28" s="1"/>
  <c r="S6"/>
  <c r="S28" s="1"/>
  <c r="T6"/>
  <c r="T28" s="1"/>
  <c r="U6"/>
  <c r="N7"/>
  <c r="N29" s="1"/>
  <c r="O7"/>
  <c r="O29" s="1"/>
  <c r="P7"/>
  <c r="P29" s="1"/>
  <c r="Q7"/>
  <c r="Q29" s="1"/>
  <c r="R7"/>
  <c r="R29" s="1"/>
  <c r="S7"/>
  <c r="S29" s="1"/>
  <c r="T7"/>
  <c r="T29" s="1"/>
  <c r="U7"/>
  <c r="N8"/>
  <c r="N30" s="1"/>
  <c r="O8"/>
  <c r="O30" s="1"/>
  <c r="P8"/>
  <c r="P30" s="1"/>
  <c r="Q8"/>
  <c r="Q30" s="1"/>
  <c r="R8"/>
  <c r="R30" s="1"/>
  <c r="S8"/>
  <c r="S30" s="1"/>
  <c r="T8"/>
  <c r="T30" s="1"/>
  <c r="U8"/>
  <c r="N9"/>
  <c r="N31" s="1"/>
  <c r="O9"/>
  <c r="O31" s="1"/>
  <c r="P9"/>
  <c r="P31" s="1"/>
  <c r="Q9"/>
  <c r="Q31" s="1"/>
  <c r="R9"/>
  <c r="R31" s="1"/>
  <c r="S9"/>
  <c r="S31" s="1"/>
  <c r="T9"/>
  <c r="T31" s="1"/>
  <c r="U9"/>
  <c r="N10"/>
  <c r="N32" s="1"/>
  <c r="O10"/>
  <c r="O32" s="1"/>
  <c r="P10"/>
  <c r="P32" s="1"/>
  <c r="Q10"/>
  <c r="Q32" s="1"/>
  <c r="R10"/>
  <c r="R32" s="1"/>
  <c r="S10"/>
  <c r="S32" s="1"/>
  <c r="T10"/>
  <c r="T32" s="1"/>
  <c r="U10"/>
  <c r="N11"/>
  <c r="N33" s="1"/>
  <c r="O11"/>
  <c r="O33" s="1"/>
  <c r="P11"/>
  <c r="P33" s="1"/>
  <c r="Q11"/>
  <c r="Q33" s="1"/>
  <c r="R11"/>
  <c r="R33" s="1"/>
  <c r="S11"/>
  <c r="S33" s="1"/>
  <c r="T11"/>
  <c r="T33" s="1"/>
  <c r="U11"/>
  <c r="O4"/>
  <c r="O26" s="1"/>
  <c r="P4"/>
  <c r="P26" s="1"/>
  <c r="Q4"/>
  <c r="Q26" s="1"/>
  <c r="R4"/>
  <c r="R26" s="1"/>
  <c r="S4"/>
  <c r="S26" s="1"/>
  <c r="T4"/>
  <c r="T26" s="1"/>
  <c r="U4"/>
  <c r="N4"/>
  <c r="N26" s="1"/>
  <c r="B5"/>
  <c r="B27" s="1"/>
  <c r="C5"/>
  <c r="C27" s="1"/>
  <c r="D5"/>
  <c r="D27" s="1"/>
  <c r="E5"/>
  <c r="E27" s="1"/>
  <c r="F5"/>
  <c r="F27" s="1"/>
  <c r="G5"/>
  <c r="G27" s="1"/>
  <c r="H5"/>
  <c r="H27" s="1"/>
  <c r="I5"/>
  <c r="B6"/>
  <c r="B28" s="1"/>
  <c r="C6"/>
  <c r="C28" s="1"/>
  <c r="D6"/>
  <c r="D28" s="1"/>
  <c r="E6"/>
  <c r="E28" s="1"/>
  <c r="F6"/>
  <c r="F28" s="1"/>
  <c r="G6"/>
  <c r="G28" s="1"/>
  <c r="H6"/>
  <c r="H28" s="1"/>
  <c r="I6"/>
  <c r="B7"/>
  <c r="B29" s="1"/>
  <c r="C7"/>
  <c r="C29" s="1"/>
  <c r="D7"/>
  <c r="D29" s="1"/>
  <c r="E7"/>
  <c r="E29" s="1"/>
  <c r="F7"/>
  <c r="F29" s="1"/>
  <c r="G7"/>
  <c r="G29" s="1"/>
  <c r="H7"/>
  <c r="H29" s="1"/>
  <c r="I7"/>
  <c r="B8"/>
  <c r="B30" s="1"/>
  <c r="C8"/>
  <c r="C30" s="1"/>
  <c r="D8"/>
  <c r="D30" s="1"/>
  <c r="E8"/>
  <c r="E30" s="1"/>
  <c r="F8"/>
  <c r="F30" s="1"/>
  <c r="G8"/>
  <c r="G30" s="1"/>
  <c r="H8"/>
  <c r="H30" s="1"/>
  <c r="I8"/>
  <c r="B9"/>
  <c r="B31" s="1"/>
  <c r="C9"/>
  <c r="C31" s="1"/>
  <c r="D9"/>
  <c r="D31" s="1"/>
  <c r="E9"/>
  <c r="E31" s="1"/>
  <c r="F9"/>
  <c r="F31" s="1"/>
  <c r="G9"/>
  <c r="G31" s="1"/>
  <c r="H9"/>
  <c r="H31" s="1"/>
  <c r="I9"/>
  <c r="B10"/>
  <c r="B32" s="1"/>
  <c r="C10"/>
  <c r="C32" s="1"/>
  <c r="D10"/>
  <c r="D32" s="1"/>
  <c r="E10"/>
  <c r="E32" s="1"/>
  <c r="F10"/>
  <c r="F32" s="1"/>
  <c r="G10"/>
  <c r="G32" s="1"/>
  <c r="H10"/>
  <c r="H32" s="1"/>
  <c r="I10"/>
  <c r="B11"/>
  <c r="B33" s="1"/>
  <c r="C11"/>
  <c r="C33" s="1"/>
  <c r="D11"/>
  <c r="D33" s="1"/>
  <c r="E11"/>
  <c r="E33" s="1"/>
  <c r="F11"/>
  <c r="F33" s="1"/>
  <c r="G11"/>
  <c r="G33" s="1"/>
  <c r="H11"/>
  <c r="H33" s="1"/>
  <c r="I11"/>
  <c r="C4"/>
  <c r="C26" s="1"/>
  <c r="D4"/>
  <c r="D26" s="1"/>
  <c r="E4"/>
  <c r="E26" s="1"/>
  <c r="F4"/>
  <c r="F26" s="1"/>
  <c r="G4"/>
  <c r="G26" s="1"/>
  <c r="H4"/>
  <c r="H26" s="1"/>
  <c r="I4"/>
  <c r="B4"/>
  <c r="B26" s="1"/>
  <c r="Y16" i="2" l="1"/>
  <c r="B37" i="4"/>
  <c r="D37"/>
  <c r="F37"/>
  <c r="H37"/>
  <c r="O35" i="1"/>
  <c r="O37" i="4" s="1"/>
  <c r="C37"/>
  <c r="N35" i="1"/>
  <c r="N37" i="4" s="1"/>
  <c r="P35" i="1"/>
  <c r="P37" i="4" s="1"/>
  <c r="R35" i="1"/>
  <c r="R37" i="4" s="1"/>
  <c r="T35" i="1"/>
  <c r="T37" i="4" s="1"/>
  <c r="H35"/>
  <c r="D35"/>
  <c r="T35"/>
  <c r="P35"/>
  <c r="C38"/>
  <c r="E38"/>
  <c r="G38"/>
  <c r="N35" i="2"/>
  <c r="N38" i="4" s="1"/>
  <c r="R35" i="2"/>
  <c r="R38" i="4" s="1"/>
  <c r="G35"/>
  <c r="E35"/>
  <c r="C35"/>
  <c r="S35"/>
  <c r="Q35"/>
  <c r="O35"/>
  <c r="B38"/>
  <c r="F38"/>
  <c r="O35" i="2"/>
  <c r="O38" i="4" s="1"/>
  <c r="Q35" i="2"/>
  <c r="Q38" i="4" s="1"/>
  <c r="S35" i="2"/>
  <c r="S38" i="4" s="1"/>
  <c r="F35"/>
  <c r="B35"/>
  <c r="R35"/>
  <c r="N35"/>
  <c r="J14"/>
  <c r="J19"/>
  <c r="J18"/>
  <c r="J17"/>
  <c r="J16"/>
  <c r="J15"/>
  <c r="V14"/>
  <c r="X14" s="1"/>
  <c r="V19"/>
  <c r="X19" s="1"/>
  <c r="V18"/>
  <c r="V17"/>
  <c r="X17" s="1"/>
  <c r="V16"/>
  <c r="X16" s="1"/>
  <c r="V15"/>
  <c r="Z19" i="3"/>
  <c r="Y19" i="2"/>
  <c r="Z15" i="3"/>
  <c r="Y15" i="2"/>
  <c r="Z17" i="3"/>
  <c r="Y17" i="2"/>
  <c r="X18" i="4"/>
  <c r="X15"/>
  <c r="AE16" l="1"/>
  <c r="AE18"/>
  <c r="V20"/>
  <c r="Z31"/>
  <c r="J20"/>
  <c r="AE15"/>
  <c r="AE17"/>
  <c r="AE19"/>
  <c r="AA14"/>
  <c r="AC14" s="1"/>
  <c r="L14"/>
  <c r="L15"/>
  <c r="AA15"/>
  <c r="AC15" s="1"/>
  <c r="AA16"/>
  <c r="AC16" s="1"/>
  <c r="L16"/>
  <c r="L19"/>
  <c r="AA19"/>
  <c r="AC19" s="1"/>
  <c r="AA18"/>
  <c r="AC18" s="1"/>
  <c r="L18"/>
  <c r="L17"/>
  <c r="AA17"/>
  <c r="AC17" s="1"/>
  <c r="AA31" l="1"/>
  <c r="AB31" s="1"/>
  <c r="AE20"/>
  <c r="V21"/>
  <c r="AB18"/>
  <c r="AB16"/>
  <c r="AB14"/>
  <c r="AA20"/>
  <c r="AB17"/>
  <c r="AB19"/>
  <c r="AB15"/>
  <c r="AB20" l="1"/>
  <c r="AC20"/>
</calcChain>
</file>

<file path=xl/sharedStrings.xml><?xml version="1.0" encoding="utf-8"?>
<sst xmlns="http://schemas.openxmlformats.org/spreadsheetml/2006/main" count="406" uniqueCount="74">
  <si>
    <t>BASE</t>
  </si>
  <si>
    <t>CONTINGENCY</t>
  </si>
  <si>
    <t>Shop Time</t>
  </si>
  <si>
    <t>MT Time</t>
  </si>
  <si>
    <t>CMM</t>
  </si>
  <si>
    <t>Engineering</t>
  </si>
  <si>
    <t>Design</t>
  </si>
  <si>
    <t>M&amp;S Cost</t>
  </si>
  <si>
    <t>CONT</t>
  </si>
  <si>
    <t>STAR</t>
  </si>
  <si>
    <t>Project Estimated Cost</t>
  </si>
  <si>
    <t>Project Estimated Contingency</t>
  </si>
  <si>
    <t>Shop Cost</t>
  </si>
  <si>
    <t>MT Cost</t>
  </si>
  <si>
    <t>Totals</t>
  </si>
  <si>
    <t>Base Cost</t>
  </si>
  <si>
    <t>Contingency</t>
  </si>
  <si>
    <t>Percent</t>
  </si>
  <si>
    <t>Postdoc</t>
  </si>
  <si>
    <t>Eng Time</t>
  </si>
  <si>
    <t>Eng (cont)</t>
  </si>
  <si>
    <t>Shop Labor</t>
  </si>
  <si>
    <t>Tech Labor</t>
  </si>
  <si>
    <t>PostDoc (cont)</t>
  </si>
  <si>
    <t>Engineer (cont)</t>
  </si>
  <si>
    <t>Postdoc (cont)</t>
  </si>
  <si>
    <t>Post Doc</t>
  </si>
  <si>
    <t>ENG Cont</t>
  </si>
  <si>
    <t>Eng Cont</t>
  </si>
  <si>
    <t>BASE FTE</t>
  </si>
  <si>
    <t>CONTINGENCY FTE</t>
  </si>
  <si>
    <t>Shop Cont</t>
  </si>
  <si>
    <t>MT Cont</t>
  </si>
  <si>
    <t>CMM Cont</t>
  </si>
  <si>
    <t>PD Cont</t>
  </si>
  <si>
    <t>Eng Ctb</t>
  </si>
  <si>
    <t>Eng Ctb Cont</t>
  </si>
  <si>
    <t>Design Cont</t>
  </si>
  <si>
    <t>M&amp;S Cont</t>
  </si>
  <si>
    <t xml:space="preserve">M&amp;S </t>
  </si>
  <si>
    <t>Mtech</t>
  </si>
  <si>
    <t>Shop</t>
  </si>
  <si>
    <t>Avg</t>
  </si>
  <si>
    <t>Mech</t>
  </si>
  <si>
    <t>Service</t>
  </si>
  <si>
    <t>Elect</t>
  </si>
  <si>
    <t>BASE Mechanics</t>
  </si>
  <si>
    <t>CONTINGENCY Mechanics</t>
  </si>
  <si>
    <t>BASE Electronics</t>
  </si>
  <si>
    <t>CONTINGENCY Electronics</t>
  </si>
  <si>
    <t>BASE services</t>
  </si>
  <si>
    <t>CONTINGENCY services</t>
  </si>
  <si>
    <t>Delta</t>
  </si>
  <si>
    <t>V0.5</t>
  </si>
  <si>
    <t>V0.3</t>
  </si>
  <si>
    <t>FY</t>
  </si>
  <si>
    <t>Total</t>
  </si>
  <si>
    <t>Factor</t>
  </si>
  <si>
    <t>Escalated</t>
  </si>
  <si>
    <t>Elec</t>
  </si>
  <si>
    <t>Svc</t>
  </si>
  <si>
    <t>Srvcs</t>
  </si>
  <si>
    <t>% Contingency</t>
  </si>
  <si>
    <t>% Cont.</t>
  </si>
  <si>
    <t>Base Esc</t>
  </si>
  <si>
    <t>Cont Esc</t>
  </si>
  <si>
    <t>Escalation by year</t>
  </si>
  <si>
    <t>Plan B</t>
  </si>
  <si>
    <t>VB0.9</t>
  </si>
  <si>
    <t>V0.9</t>
  </si>
  <si>
    <t>V0.6</t>
  </si>
  <si>
    <t>SUM</t>
  </si>
  <si>
    <t>Version 1.0 (A) Data</t>
  </si>
  <si>
    <t>Version HMplanA_V1.4_no_cont_labor data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</si>
</sst>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"/>
    <numFmt numFmtId="166" formatCode="0.0"/>
  </numFmts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3" fontId="0" fillId="0" borderId="0" xfId="0" applyNumberFormat="1" applyAlignment="1"/>
    <xf numFmtId="1" fontId="0" fillId="0" borderId="0" xfId="0" applyNumberFormat="1" applyAlignment="1">
      <alignment horizontal="right"/>
    </xf>
    <xf numFmtId="1" fontId="0" fillId="0" borderId="0" xfId="0" applyNumberFormat="1" applyAlignment="1"/>
    <xf numFmtId="1" fontId="1" fillId="0" borderId="4" xfId="0" applyNumberFormat="1" applyFont="1" applyBorder="1" applyAlignment="1"/>
    <xf numFmtId="1" fontId="1" fillId="0" borderId="5" xfId="0" applyNumberFormat="1" applyFont="1" applyBorder="1" applyAlignment="1"/>
    <xf numFmtId="3" fontId="1" fillId="0" borderId="5" xfId="0" applyNumberFormat="1" applyFont="1" applyBorder="1" applyAlignment="1"/>
    <xf numFmtId="1" fontId="1" fillId="0" borderId="6" xfId="0" applyNumberFormat="1" applyFont="1" applyBorder="1" applyAlignment="1"/>
    <xf numFmtId="1" fontId="0" fillId="0" borderId="4" xfId="0" applyNumberFormat="1" applyBorder="1" applyAlignment="1"/>
    <xf numFmtId="1" fontId="0" fillId="0" borderId="5" xfId="0" applyNumberFormat="1" applyBorder="1" applyAlignment="1"/>
    <xf numFmtId="164" fontId="0" fillId="0" borderId="5" xfId="0" applyNumberFormat="1" applyBorder="1" applyAlignment="1"/>
    <xf numFmtId="1" fontId="0" fillId="0" borderId="6" xfId="0" applyNumberFormat="1" applyBorder="1" applyAlignment="1"/>
    <xf numFmtId="164" fontId="0" fillId="0" borderId="0" xfId="0" applyNumberFormat="1" applyAlignment="1"/>
    <xf numFmtId="9" fontId="0" fillId="0" borderId="0" xfId="0" applyNumberFormat="1" applyAlignment="1"/>
    <xf numFmtId="164" fontId="0" fillId="0" borderId="4" xfId="0" applyNumberFormat="1" applyBorder="1" applyAlignment="1"/>
    <xf numFmtId="164" fontId="0" fillId="0" borderId="6" xfId="0" applyNumberFormat="1" applyBorder="1" applyAlignment="1"/>
    <xf numFmtId="164" fontId="0" fillId="0" borderId="7" xfId="0" applyNumberFormat="1" applyBorder="1" applyAlignment="1"/>
    <xf numFmtId="164" fontId="0" fillId="0" borderId="8" xfId="0" applyNumberFormat="1" applyBorder="1" applyAlignment="1"/>
    <xf numFmtId="164" fontId="0" fillId="0" borderId="9" xfId="0" applyNumberFormat="1" applyBorder="1" applyAlignment="1"/>
    <xf numFmtId="1" fontId="0" fillId="0" borderId="8" xfId="0" applyNumberFormat="1" applyBorder="1" applyAlignment="1"/>
    <xf numFmtId="1" fontId="0" fillId="0" borderId="9" xfId="0" applyNumberFormat="1" applyBorder="1" applyAlignment="1"/>
    <xf numFmtId="2" fontId="0" fillId="0" borderId="4" xfId="0" applyNumberFormat="1" applyBorder="1" applyAlignment="1"/>
    <xf numFmtId="2" fontId="0" fillId="0" borderId="5" xfId="0" applyNumberFormat="1" applyBorder="1" applyAlignment="1"/>
    <xf numFmtId="2" fontId="0" fillId="0" borderId="7" xfId="0" applyNumberFormat="1" applyBorder="1" applyAlignment="1"/>
    <xf numFmtId="2" fontId="0" fillId="0" borderId="8" xfId="0" applyNumberFormat="1" applyBorder="1" applyAlignment="1"/>
    <xf numFmtId="164" fontId="0" fillId="0" borderId="0" xfId="0" applyNumberFormat="1"/>
    <xf numFmtId="165" fontId="0" fillId="0" borderId="0" xfId="0" applyNumberFormat="1"/>
    <xf numFmtId="2" fontId="0" fillId="0" borderId="0" xfId="0" applyNumberFormat="1" applyFill="1" applyBorder="1" applyAlignment="1"/>
    <xf numFmtId="2" fontId="0" fillId="0" borderId="0" xfId="0" applyNumberFormat="1"/>
    <xf numFmtId="1" fontId="2" fillId="0" borderId="0" xfId="0" applyNumberFormat="1" applyFont="1" applyAlignment="1"/>
    <xf numFmtId="0" fontId="2" fillId="0" borderId="0" xfId="0" applyFont="1" applyAlignment="1"/>
    <xf numFmtId="3" fontId="0" fillId="0" borderId="4" xfId="0" applyNumberFormat="1" applyBorder="1" applyAlignment="1"/>
    <xf numFmtId="3" fontId="0" fillId="0" borderId="5" xfId="0" applyNumberFormat="1" applyBorder="1" applyAlignment="1"/>
    <xf numFmtId="3" fontId="0" fillId="0" borderId="6" xfId="0" applyNumberFormat="1" applyBorder="1" applyAlignment="1"/>
    <xf numFmtId="3" fontId="0" fillId="0" borderId="7" xfId="0" applyNumberFormat="1" applyBorder="1" applyAlignment="1"/>
    <xf numFmtId="3" fontId="0" fillId="0" borderId="8" xfId="0" applyNumberFormat="1" applyBorder="1" applyAlignment="1"/>
    <xf numFmtId="3" fontId="0" fillId="0" borderId="9" xfId="0" applyNumberFormat="1" applyBorder="1" applyAlignment="1"/>
    <xf numFmtId="1" fontId="1" fillId="0" borderId="0" xfId="0" applyNumberFormat="1" applyFont="1" applyFill="1" applyBorder="1" applyAlignment="1"/>
    <xf numFmtId="9" fontId="0" fillId="0" borderId="0" xfId="0" applyNumberFormat="1"/>
    <xf numFmtId="0" fontId="2" fillId="0" borderId="0" xfId="0" applyFont="1" applyFill="1" applyBorder="1" applyAlignment="1"/>
    <xf numFmtId="166" fontId="0" fillId="0" borderId="4" xfId="0" applyNumberFormat="1" applyBorder="1" applyAlignment="1"/>
    <xf numFmtId="166" fontId="0" fillId="0" borderId="5" xfId="0" applyNumberFormat="1" applyBorder="1" applyAlignment="1"/>
    <xf numFmtId="166" fontId="0" fillId="0" borderId="7" xfId="0" applyNumberFormat="1" applyBorder="1" applyAlignment="1"/>
    <xf numFmtId="166" fontId="0" fillId="0" borderId="8" xfId="0" applyNumberFormat="1" applyBorder="1" applyAlignment="1"/>
    <xf numFmtId="1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2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areaChart>
        <c:grouping val="stacked"/>
        <c:ser>
          <c:idx val="7"/>
          <c:order val="0"/>
          <c:tx>
            <c:strRef>
              <c:f>SUMMARY!$I$13</c:f>
              <c:strCache>
                <c:ptCount val="1"/>
                <c:pt idx="0">
                  <c:v>M&amp;S 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SUMMARY!$I$14:$I$19</c:f>
              <c:numCache>
                <c:formatCode>"$"#,##0</c:formatCode>
                <c:ptCount val="6"/>
                <c:pt idx="0">
                  <c:v>0</c:v>
                </c:pt>
                <c:pt idx="1">
                  <c:v>162114.5</c:v>
                </c:pt>
                <c:pt idx="2">
                  <c:v>258777.5</c:v>
                </c:pt>
                <c:pt idx="3">
                  <c:v>586123.5</c:v>
                </c:pt>
                <c:pt idx="4">
                  <c:v>732124.5</c:v>
                </c:pt>
                <c:pt idx="5">
                  <c:v>39620</c:v>
                </c:pt>
              </c:numCache>
            </c:numRef>
          </c:val>
        </c:ser>
        <c:ser>
          <c:idx val="15"/>
          <c:order val="1"/>
          <c:tx>
            <c:strRef>
              <c:f>SUMMARY!$U$13</c:f>
              <c:strCache>
                <c:ptCount val="1"/>
                <c:pt idx="0">
                  <c:v>M&amp;S Cont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SUMMARY!$U$14:$U$19</c:f>
              <c:numCache>
                <c:formatCode>"$"#,##0</c:formatCode>
                <c:ptCount val="6"/>
                <c:pt idx="0">
                  <c:v>0</c:v>
                </c:pt>
                <c:pt idx="1">
                  <c:v>7653</c:v>
                </c:pt>
                <c:pt idx="2">
                  <c:v>55195</c:v>
                </c:pt>
                <c:pt idx="3">
                  <c:v>300870</c:v>
                </c:pt>
                <c:pt idx="4">
                  <c:v>89039</c:v>
                </c:pt>
                <c:pt idx="5">
                  <c:v>63000</c:v>
                </c:pt>
              </c:numCache>
            </c:numRef>
          </c:val>
        </c:ser>
        <c:ser>
          <c:idx val="0"/>
          <c:order val="2"/>
          <c:tx>
            <c:strRef>
              <c:f>SUMMARY!$B$13</c:f>
              <c:strCache>
                <c:ptCount val="1"/>
                <c:pt idx="0">
                  <c:v>Shop</c:v>
                </c:pt>
              </c:strCache>
            </c:strRef>
          </c:tx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SUMMARY!$B$14:$B$19</c:f>
              <c:numCache>
                <c:formatCode>"$"#,##0</c:formatCode>
                <c:ptCount val="6"/>
                <c:pt idx="0">
                  <c:v>0</c:v>
                </c:pt>
                <c:pt idx="1">
                  <c:v>44326.8</c:v>
                </c:pt>
                <c:pt idx="2">
                  <c:v>46569.600000000006</c:v>
                </c:pt>
                <c:pt idx="3">
                  <c:v>113645.7</c:v>
                </c:pt>
                <c:pt idx="4">
                  <c:v>83612.970000000016</c:v>
                </c:pt>
                <c:pt idx="5">
                  <c:v>1632.96</c:v>
                </c:pt>
              </c:numCache>
            </c:numRef>
          </c:val>
        </c:ser>
        <c:ser>
          <c:idx val="8"/>
          <c:order val="3"/>
          <c:tx>
            <c:strRef>
              <c:f>SUMMARY!$N$13</c:f>
              <c:strCache>
                <c:ptCount val="1"/>
                <c:pt idx="0">
                  <c:v>Shop Cont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25400">
              <a:noFill/>
            </a:ln>
          </c:spPr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SUMMARY!$N$14:$N$19</c:f>
              <c:numCache>
                <c:formatCode>"$"#,##0</c:formatCode>
                <c:ptCount val="6"/>
                <c:pt idx="0">
                  <c:v>0</c:v>
                </c:pt>
                <c:pt idx="1">
                  <c:v>6048</c:v>
                </c:pt>
                <c:pt idx="2">
                  <c:v>29408.085000000003</c:v>
                </c:pt>
                <c:pt idx="3">
                  <c:v>59721.479999999996</c:v>
                </c:pt>
                <c:pt idx="4">
                  <c:v>83408.849999999991</c:v>
                </c:pt>
                <c:pt idx="5">
                  <c:v>4082.4</c:v>
                </c:pt>
              </c:numCache>
            </c:numRef>
          </c:val>
        </c:ser>
        <c:ser>
          <c:idx val="2"/>
          <c:order val="4"/>
          <c:tx>
            <c:strRef>
              <c:f>SUMMARY!$D$13</c:f>
              <c:strCache>
                <c:ptCount val="1"/>
                <c:pt idx="0">
                  <c:v>CMM</c:v>
                </c:pt>
              </c:strCache>
            </c:strRef>
          </c:tx>
          <c:spPr>
            <a:solidFill>
              <a:srgbClr val="92D050"/>
            </a:solidFill>
          </c:spPr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SUMMARY!$D$14:$D$19</c:f>
              <c:numCache>
                <c:formatCode>"$"#,##0</c:formatCode>
                <c:ptCount val="6"/>
                <c:pt idx="0">
                  <c:v>0</c:v>
                </c:pt>
                <c:pt idx="1">
                  <c:v>12267.36</c:v>
                </c:pt>
                <c:pt idx="2">
                  <c:v>10563.84</c:v>
                </c:pt>
                <c:pt idx="3">
                  <c:v>12655.44</c:v>
                </c:pt>
                <c:pt idx="4">
                  <c:v>25719.119999999999</c:v>
                </c:pt>
                <c:pt idx="5">
                  <c:v>4082.4</c:v>
                </c:pt>
              </c:numCache>
            </c:numRef>
          </c:val>
        </c:ser>
        <c:ser>
          <c:idx val="10"/>
          <c:order val="5"/>
          <c:tx>
            <c:strRef>
              <c:f>SUMMARY!$P$13</c:f>
              <c:strCache>
                <c:ptCount val="1"/>
                <c:pt idx="0">
                  <c:v>CMM Cont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25400">
              <a:noFill/>
            </a:ln>
          </c:spPr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SUMMARY!$P$14:$P$19</c:f>
              <c:numCache>
                <c:formatCode>"$"#,##0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6914.88</c:v>
                </c:pt>
                <c:pt idx="3">
                  <c:v>6123.6</c:v>
                </c:pt>
                <c:pt idx="4">
                  <c:v>3265.92</c:v>
                </c:pt>
                <c:pt idx="5">
                  <c:v>0</c:v>
                </c:pt>
              </c:numCache>
            </c:numRef>
          </c:val>
        </c:ser>
        <c:ser>
          <c:idx val="1"/>
          <c:order val="6"/>
          <c:tx>
            <c:strRef>
              <c:f>SUMMARY!$C$13</c:f>
              <c:strCache>
                <c:ptCount val="1"/>
                <c:pt idx="0">
                  <c:v>Mtech</c:v>
                </c:pt>
              </c:strCache>
            </c:strRef>
          </c:tx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SUMMARY!$C$14:$C$19</c:f>
              <c:numCache>
                <c:formatCode>"$"#,##0</c:formatCode>
                <c:ptCount val="6"/>
                <c:pt idx="0">
                  <c:v>0</c:v>
                </c:pt>
                <c:pt idx="1">
                  <c:v>142784.46</c:v>
                </c:pt>
                <c:pt idx="2">
                  <c:v>186199.65</c:v>
                </c:pt>
                <c:pt idx="3">
                  <c:v>364008.29400000005</c:v>
                </c:pt>
                <c:pt idx="4">
                  <c:v>477344.08800000005</c:v>
                </c:pt>
                <c:pt idx="5">
                  <c:v>54587.520000000004</c:v>
                </c:pt>
              </c:numCache>
            </c:numRef>
          </c:val>
        </c:ser>
        <c:ser>
          <c:idx val="9"/>
          <c:order val="7"/>
          <c:tx>
            <c:strRef>
              <c:f>SUMMARY!$O$13</c:f>
              <c:strCache>
                <c:ptCount val="1"/>
                <c:pt idx="0">
                  <c:v>MT Cont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SUMMARY!$O$14:$O$19</c:f>
              <c:numCache>
                <c:formatCode>"$"#,##0</c:formatCode>
                <c:ptCount val="6"/>
                <c:pt idx="0">
                  <c:v>0</c:v>
                </c:pt>
                <c:pt idx="1">
                  <c:v>28080</c:v>
                </c:pt>
                <c:pt idx="2">
                  <c:v>36358.920000000006</c:v>
                </c:pt>
                <c:pt idx="3">
                  <c:v>144870.57</c:v>
                </c:pt>
                <c:pt idx="4">
                  <c:v>128742.12000000001</c:v>
                </c:pt>
                <c:pt idx="5">
                  <c:v>6254.8200000000006</c:v>
                </c:pt>
              </c:numCache>
            </c:numRef>
          </c:val>
        </c:ser>
        <c:ser>
          <c:idx val="4"/>
          <c:order val="8"/>
          <c:tx>
            <c:strRef>
              <c:f>SUMMARY!$F$13</c:f>
              <c:strCache>
                <c:ptCount val="1"/>
                <c:pt idx="0">
                  <c:v>Engineering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SUMMARY!$F$14:$F$19</c:f>
              <c:numCache>
                <c:formatCode>"$"#,##0</c:formatCode>
                <c:ptCount val="6"/>
                <c:pt idx="0">
                  <c:v>0</c:v>
                </c:pt>
                <c:pt idx="1">
                  <c:v>226414.5</c:v>
                </c:pt>
                <c:pt idx="2">
                  <c:v>268908</c:v>
                </c:pt>
                <c:pt idx="3">
                  <c:v>301116.3</c:v>
                </c:pt>
                <c:pt idx="4">
                  <c:v>139336.20000000004</c:v>
                </c:pt>
                <c:pt idx="5">
                  <c:v>19926.000000000004</c:v>
                </c:pt>
              </c:numCache>
            </c:numRef>
          </c:val>
        </c:ser>
        <c:ser>
          <c:idx val="12"/>
          <c:order val="9"/>
          <c:tx>
            <c:strRef>
              <c:f>SUMMARY!$R$13</c:f>
              <c:strCache>
                <c:ptCount val="1"/>
                <c:pt idx="0">
                  <c:v>Eng Cont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SUMMARY!$A$14:$A$19</c:f>
              <c:numCache>
                <c:formatCode>0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SUMMARY!$R$14:$R$19</c:f>
              <c:numCache>
                <c:formatCode>"$"#,##0</c:formatCode>
                <c:ptCount val="6"/>
                <c:pt idx="0">
                  <c:v>0</c:v>
                </c:pt>
                <c:pt idx="1">
                  <c:v>4200</c:v>
                </c:pt>
                <c:pt idx="2">
                  <c:v>62379</c:v>
                </c:pt>
                <c:pt idx="3">
                  <c:v>111939</c:v>
                </c:pt>
                <c:pt idx="4">
                  <c:v>113163</c:v>
                </c:pt>
                <c:pt idx="5">
                  <c:v>18954.000000000004</c:v>
                </c:pt>
              </c:numCache>
            </c:numRef>
          </c:val>
        </c:ser>
        <c:axId val="168254464"/>
        <c:axId val="168268544"/>
      </c:areaChart>
      <c:catAx>
        <c:axId val="168254464"/>
        <c:scaling>
          <c:orientation val="minMax"/>
        </c:scaling>
        <c:axPos val="b"/>
        <c:majorGridlines/>
        <c:numFmt formatCode="0" sourceLinked="1"/>
        <c:majorTickMark val="none"/>
        <c:tickLblPos val="nextTo"/>
        <c:crossAx val="168268544"/>
        <c:crosses val="autoZero"/>
        <c:auto val="1"/>
        <c:lblAlgn val="ctr"/>
        <c:lblOffset val="100"/>
      </c:catAx>
      <c:valAx>
        <c:axId val="168268544"/>
        <c:scaling>
          <c:orientation val="minMax"/>
          <c:max val="3000000"/>
        </c:scaling>
        <c:axPos val="l"/>
        <c:majorGridlines/>
        <c:numFmt formatCode="&quot;$&quot;#,##0" sourceLinked="1"/>
        <c:majorTickMark val="none"/>
        <c:tickLblPos val="nextTo"/>
        <c:crossAx val="168254464"/>
        <c:crosses val="autoZero"/>
        <c:crossBetween val="midCat"/>
        <c:majorUnit val="200000"/>
        <c:minorUnit val="100000"/>
      </c:valAx>
    </c:plotArea>
    <c:legend>
      <c:legendPos val="t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Pixel Project Profile</a:t>
            </a:r>
          </a:p>
        </c:rich>
      </c:tx>
      <c:layout/>
    </c:title>
    <c:plotArea>
      <c:layout/>
      <c:barChart>
        <c:barDir val="col"/>
        <c:grouping val="stacked"/>
        <c:ser>
          <c:idx val="1"/>
          <c:order val="2"/>
          <c:tx>
            <c:v>BASE</c:v>
          </c:tx>
          <c:cat>
            <c:numRef>
              <c:f>SUMMARY!$A$15:$A$19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SUMMARY!$J$15:$J$19</c:f>
              <c:numCache>
                <c:formatCode>"$"#,##0</c:formatCode>
                <c:ptCount val="5"/>
                <c:pt idx="0">
                  <c:v>590000</c:v>
                </c:pt>
                <c:pt idx="1">
                  <c:v>770000</c:v>
                </c:pt>
                <c:pt idx="2">
                  <c:v>1380000</c:v>
                </c:pt>
                <c:pt idx="3">
                  <c:v>1460000</c:v>
                </c:pt>
                <c:pt idx="4">
                  <c:v>120000</c:v>
                </c:pt>
              </c:numCache>
            </c:numRef>
          </c:val>
        </c:ser>
        <c:ser>
          <c:idx val="2"/>
          <c:order val="3"/>
          <c:tx>
            <c:v>Contingency</c:v>
          </c:tx>
          <c:val>
            <c:numRef>
              <c:f>SUMMARY!$V$15:$V$19</c:f>
              <c:numCache>
                <c:formatCode>"$"#,##0</c:formatCode>
                <c:ptCount val="5"/>
                <c:pt idx="0">
                  <c:v>50000</c:v>
                </c:pt>
                <c:pt idx="1">
                  <c:v>190000</c:v>
                </c:pt>
                <c:pt idx="2">
                  <c:v>620000</c:v>
                </c:pt>
                <c:pt idx="3">
                  <c:v>420000</c:v>
                </c:pt>
                <c:pt idx="4">
                  <c:v>90000</c:v>
                </c:pt>
              </c:numCache>
            </c:numRef>
          </c:val>
        </c:ser>
        <c:overlap val="100"/>
        <c:axId val="168435072"/>
        <c:axId val="168465536"/>
      </c:barChart>
      <c:lineChart>
        <c:grouping val="standard"/>
        <c:ser>
          <c:idx val="0"/>
          <c:order val="0"/>
          <c:tx>
            <c:strRef>
              <c:f>SUMMARY!$AC$13</c:f>
              <c:strCache>
                <c:ptCount val="1"/>
                <c:pt idx="0">
                  <c:v>Escalated</c:v>
                </c:pt>
              </c:strCache>
            </c:strRef>
          </c:tx>
          <c:marker>
            <c:symbol val="none"/>
          </c:marker>
          <c:cat>
            <c:numRef>
              <c:f>SUMMARY!$A$15:$A$19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SUMMARY!$AC$15:$AC$19</c:f>
              <c:numCache>
                <c:formatCode>"$"#,##0</c:formatCode>
                <c:ptCount val="5"/>
                <c:pt idx="0">
                  <c:v>660000</c:v>
                </c:pt>
                <c:pt idx="1">
                  <c:v>1030000</c:v>
                </c:pt>
                <c:pt idx="2">
                  <c:v>2220000</c:v>
                </c:pt>
                <c:pt idx="3">
                  <c:v>2160000</c:v>
                </c:pt>
                <c:pt idx="4">
                  <c:v>250000</c:v>
                </c:pt>
              </c:numCache>
            </c:numRef>
          </c:val>
        </c:ser>
        <c:ser>
          <c:idx val="3"/>
          <c:order val="1"/>
          <c:tx>
            <c:strRef>
              <c:f>SUMMARY!$AE$13</c:f>
              <c:strCache>
                <c:ptCount val="1"/>
                <c:pt idx="0">
                  <c:v>% Contingency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numRef>
              <c:f>SUMMARY!$A$15:$A$19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SUMMARY!$AE$15:$AE$19</c:f>
              <c:numCache>
                <c:formatCode>0%</c:formatCode>
                <c:ptCount val="5"/>
                <c:pt idx="0">
                  <c:v>8.4745762711864403E-2</c:v>
                </c:pt>
                <c:pt idx="1">
                  <c:v>0.24675324675324675</c:v>
                </c:pt>
                <c:pt idx="2">
                  <c:v>0.44927536231884058</c:v>
                </c:pt>
                <c:pt idx="3">
                  <c:v>0.28767123287671231</c:v>
                </c:pt>
                <c:pt idx="4">
                  <c:v>0.75</c:v>
                </c:pt>
              </c:numCache>
            </c:numRef>
          </c:val>
        </c:ser>
        <c:marker val="1"/>
        <c:axId val="168435072"/>
        <c:axId val="168465536"/>
      </c:lineChart>
      <c:catAx>
        <c:axId val="168435072"/>
        <c:scaling>
          <c:orientation val="minMax"/>
        </c:scaling>
        <c:axPos val="b"/>
        <c:majorGridlines/>
        <c:numFmt formatCode="0" sourceLinked="1"/>
        <c:majorTickMark val="in"/>
        <c:minorTickMark val="in"/>
        <c:tickLblPos val="nextTo"/>
        <c:crossAx val="168465536"/>
        <c:crosses val="autoZero"/>
        <c:auto val="1"/>
        <c:lblAlgn val="ctr"/>
        <c:lblOffset val="100"/>
      </c:catAx>
      <c:valAx>
        <c:axId val="168465536"/>
        <c:scaling>
          <c:orientation val="minMax"/>
          <c:max val="3000000"/>
        </c:scaling>
        <c:axPos val="l"/>
        <c:majorGridlines/>
        <c:numFmt formatCode="&quot;$&quot;#,##0" sourceLinked="1"/>
        <c:majorTickMark val="none"/>
        <c:tickLblPos val="nextTo"/>
        <c:crossAx val="168435072"/>
        <c:crosses val="autoZero"/>
        <c:crossBetween val="between"/>
        <c:majorUnit val="200000"/>
        <c:minorUnit val="100000"/>
      </c:valAx>
      <c:dTable>
        <c:showHorzBorder val="1"/>
        <c:showVertBorder val="1"/>
        <c:showOutline val="1"/>
        <c:showKeys val="1"/>
      </c:dTable>
    </c:plotArea>
    <c:plotVisOnly val="1"/>
    <c:dispBlanksAs val="zero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Pixel</a:t>
            </a:r>
            <a:r>
              <a:rPr lang="en-US" baseline="0"/>
              <a:t> Manpower on Project (BASE)</a:t>
            </a:r>
            <a:endParaRPr lang="en-US"/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SUMMARY!$B$25</c:f>
              <c:strCache>
                <c:ptCount val="1"/>
                <c:pt idx="0">
                  <c:v>Shop</c:v>
                </c:pt>
              </c:strCache>
            </c:strRef>
          </c:tx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SUMMARY!$B$27:$B$31</c:f>
              <c:numCache>
                <c:formatCode>0.0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0.6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SUMMARY!$D$25</c:f>
              <c:strCache>
                <c:ptCount val="1"/>
                <c:pt idx="0">
                  <c:v>CMM</c:v>
                </c:pt>
              </c:strCache>
            </c:strRef>
          </c:tx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SUMMARY!$D$27:$D$31</c:f>
              <c:numCache>
                <c:formatCode>0.0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</c:ser>
        <c:ser>
          <c:idx val="4"/>
          <c:order val="2"/>
          <c:tx>
            <c:strRef>
              <c:f>SUMMARY!$F$25</c:f>
              <c:strCache>
                <c:ptCount val="1"/>
                <c:pt idx="0">
                  <c:v>Engineering</c:v>
                </c:pt>
              </c:strCache>
            </c:strRef>
          </c:tx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SUMMARY!$F$27:$F$31</c:f>
              <c:numCache>
                <c:formatCode>0.0</c:formatCode>
                <c:ptCount val="5"/>
                <c:pt idx="0">
                  <c:v>0.9</c:v>
                </c:pt>
                <c:pt idx="1">
                  <c:v>1.1000000000000001</c:v>
                </c:pt>
                <c:pt idx="2">
                  <c:v>1.4</c:v>
                </c:pt>
                <c:pt idx="3">
                  <c:v>0.7</c:v>
                </c:pt>
                <c:pt idx="4">
                  <c:v>0.1</c:v>
                </c:pt>
              </c:numCache>
            </c:numRef>
          </c:val>
        </c:ser>
        <c:ser>
          <c:idx val="1"/>
          <c:order val="3"/>
          <c:tx>
            <c:v>Technician</c:v>
          </c:tx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SUMMARY!$C$27:$C$31</c:f>
              <c:numCache>
                <c:formatCode>0.0</c:formatCode>
                <c:ptCount val="5"/>
                <c:pt idx="0">
                  <c:v>0.7</c:v>
                </c:pt>
                <c:pt idx="1">
                  <c:v>1</c:v>
                </c:pt>
                <c:pt idx="2">
                  <c:v>2.2000000000000002</c:v>
                </c:pt>
                <c:pt idx="3">
                  <c:v>2.9</c:v>
                </c:pt>
                <c:pt idx="4">
                  <c:v>0.3</c:v>
                </c:pt>
              </c:numCache>
            </c:numRef>
          </c:val>
        </c:ser>
        <c:gapWidth val="95"/>
        <c:overlap val="100"/>
        <c:axId val="169427712"/>
        <c:axId val="169429248"/>
      </c:barChart>
      <c:catAx>
        <c:axId val="169427712"/>
        <c:scaling>
          <c:orientation val="minMax"/>
        </c:scaling>
        <c:axPos val="b"/>
        <c:numFmt formatCode="0" sourceLinked="1"/>
        <c:majorTickMark val="none"/>
        <c:tickLblPos val="nextTo"/>
        <c:crossAx val="169429248"/>
        <c:crosses val="autoZero"/>
        <c:auto val="1"/>
        <c:lblAlgn val="ctr"/>
        <c:lblOffset val="100"/>
      </c:catAx>
      <c:valAx>
        <c:axId val="16942924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Full Time Equivalent</a:t>
                </a:r>
              </a:p>
            </c:rich>
          </c:tx>
          <c:layout>
            <c:manualLayout>
              <c:xMode val="edge"/>
              <c:yMode val="edge"/>
              <c:x val="2.6378017764660318E-2"/>
              <c:y val="0.29531681256033165"/>
            </c:manualLayout>
          </c:layout>
        </c:title>
        <c:numFmt formatCode="0.0" sourceLinked="1"/>
        <c:majorTickMark val="none"/>
        <c:tickLblPos val="nextTo"/>
        <c:crossAx val="169427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Programmatic Support </a:t>
            </a:r>
            <a:r>
              <a:rPr lang="en-US" baseline="0"/>
              <a:t>and Post Doc</a:t>
            </a:r>
            <a:endParaRPr lang="en-US"/>
          </a:p>
        </c:rich>
      </c:tx>
    </c:title>
    <c:plotArea>
      <c:layout/>
      <c:barChart>
        <c:barDir val="col"/>
        <c:grouping val="stacked"/>
        <c:ser>
          <c:idx val="1"/>
          <c:order val="0"/>
          <c:tx>
            <c:v>Technical Physicist</c:v>
          </c:tx>
          <c:spPr>
            <a:solidFill>
              <a:srgbClr val="C00000">
                <a:alpha val="49000"/>
              </a:srgbClr>
            </a:solidFill>
          </c:spPr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SUMMARY!$G$27:$G$31</c:f>
              <c:numCache>
                <c:formatCode>0.0</c:formatCode>
                <c:ptCount val="5"/>
                <c:pt idx="0">
                  <c:v>1.6</c:v>
                </c:pt>
                <c:pt idx="1">
                  <c:v>1.4</c:v>
                </c:pt>
                <c:pt idx="2">
                  <c:v>1.6</c:v>
                </c:pt>
                <c:pt idx="3">
                  <c:v>1.6</c:v>
                </c:pt>
                <c:pt idx="4">
                  <c:v>0.1</c:v>
                </c:pt>
              </c:numCache>
            </c:numRef>
          </c:val>
        </c:ser>
        <c:ser>
          <c:idx val="0"/>
          <c:order val="1"/>
          <c:tx>
            <c:strRef>
              <c:f>SUMMARY!$E$25</c:f>
              <c:strCache>
                <c:ptCount val="1"/>
                <c:pt idx="0">
                  <c:v>Post Doc</c:v>
                </c:pt>
              </c:strCache>
            </c:strRef>
          </c:tx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SUMMARY!$E$27:$E$31</c:f>
              <c:numCache>
                <c:formatCode>0.0</c:formatCode>
                <c:ptCount val="5"/>
                <c:pt idx="0">
                  <c:v>1.6</c:v>
                </c:pt>
                <c:pt idx="1">
                  <c:v>1.3</c:v>
                </c:pt>
                <c:pt idx="2">
                  <c:v>1.5</c:v>
                </c:pt>
                <c:pt idx="3">
                  <c:v>1.7</c:v>
                </c:pt>
                <c:pt idx="4">
                  <c:v>0.1</c:v>
                </c:pt>
              </c:numCache>
            </c:numRef>
          </c:val>
        </c:ser>
        <c:gapWidth val="95"/>
        <c:overlap val="100"/>
        <c:axId val="169481728"/>
        <c:axId val="169483264"/>
      </c:barChart>
      <c:catAx>
        <c:axId val="169481728"/>
        <c:scaling>
          <c:orientation val="minMax"/>
        </c:scaling>
        <c:axPos val="b"/>
        <c:numFmt formatCode="0" sourceLinked="1"/>
        <c:majorTickMark val="none"/>
        <c:tickLblPos val="nextTo"/>
        <c:crossAx val="169483264"/>
        <c:crosses val="autoZero"/>
        <c:auto val="1"/>
        <c:lblAlgn val="ctr"/>
        <c:lblOffset val="100"/>
      </c:catAx>
      <c:valAx>
        <c:axId val="169483264"/>
        <c:scaling>
          <c:orientation val="minMax"/>
          <c:max val="5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800"/>
                  <a:t>Full</a:t>
                </a:r>
                <a:r>
                  <a:rPr lang="en-US" sz="1800" baseline="0"/>
                  <a:t> Time Equivalent</a:t>
                </a:r>
                <a:endParaRPr lang="en-US" sz="1800"/>
              </a:p>
            </c:rich>
          </c:tx>
          <c:layout>
            <c:manualLayout>
              <c:xMode val="edge"/>
              <c:yMode val="edge"/>
              <c:x val="4.9794048907719463E-2"/>
              <c:y val="0.32334796921050596"/>
            </c:manualLayout>
          </c:layout>
        </c:title>
        <c:numFmt formatCode="0.0" sourceLinked="1"/>
        <c:majorTickMark val="none"/>
        <c:tickLblPos val="nextTo"/>
        <c:crossAx val="169481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Pixel FTE by Labor Type</a:t>
            </a:r>
          </a:p>
        </c:rich>
      </c:tx>
    </c:title>
    <c:plotArea>
      <c:layout/>
      <c:barChart>
        <c:barDir val="col"/>
        <c:grouping val="stacked"/>
        <c:ser>
          <c:idx val="0"/>
          <c:order val="0"/>
          <c:tx>
            <c:strRef>
              <c:f>SUMMARY!$B$25</c:f>
              <c:strCache>
                <c:ptCount val="1"/>
                <c:pt idx="0">
                  <c:v>Shop</c:v>
                </c:pt>
              </c:strCache>
            </c:strRef>
          </c:tx>
          <c:spPr>
            <a:solidFill>
              <a:srgbClr val="9BBB59">
                <a:lumMod val="50000"/>
                <a:alpha val="74000"/>
              </a:srgbClr>
            </a:solidFill>
          </c:spPr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SUMMARY!$B$27:$B$31</c:f>
              <c:numCache>
                <c:formatCode>0.0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0.6</c:v>
                </c:pt>
                <c:pt idx="3">
                  <c:v>0.5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SUMMARY!$D$25</c:f>
              <c:strCache>
                <c:ptCount val="1"/>
                <c:pt idx="0">
                  <c:v>CMM</c:v>
                </c:pt>
              </c:strCache>
            </c:strRef>
          </c:tx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SUMMARY!$D$27:$D$31</c:f>
              <c:numCache>
                <c:formatCode>0.0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SUMMARY!$C$25</c:f>
              <c:strCache>
                <c:ptCount val="1"/>
                <c:pt idx="0">
                  <c:v>Mtech</c:v>
                </c:pt>
              </c:strCache>
            </c:strRef>
          </c:tx>
          <c:spPr>
            <a:solidFill>
              <a:srgbClr val="FFC000">
                <a:alpha val="51000"/>
              </a:srgbClr>
            </a:solidFill>
          </c:spPr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SUMMARY!$C$27:$C$31</c:f>
              <c:numCache>
                <c:formatCode>0.0</c:formatCode>
                <c:ptCount val="5"/>
                <c:pt idx="0">
                  <c:v>0.7</c:v>
                </c:pt>
                <c:pt idx="1">
                  <c:v>1</c:v>
                </c:pt>
                <c:pt idx="2">
                  <c:v>2.2000000000000002</c:v>
                </c:pt>
                <c:pt idx="3">
                  <c:v>2.9</c:v>
                </c:pt>
                <c:pt idx="4">
                  <c:v>0.3</c:v>
                </c:pt>
              </c:numCache>
            </c:numRef>
          </c:val>
        </c:ser>
        <c:ser>
          <c:idx val="3"/>
          <c:order val="3"/>
          <c:tx>
            <c:strRef>
              <c:f>SUMMARY!$F$25</c:f>
              <c:strCache>
                <c:ptCount val="1"/>
                <c:pt idx="0">
                  <c:v>Engineering</c:v>
                </c:pt>
              </c:strCache>
            </c:strRef>
          </c:tx>
          <c:spPr>
            <a:solidFill>
              <a:srgbClr val="8064A2">
                <a:lumMod val="75000"/>
                <a:alpha val="53000"/>
              </a:srgbClr>
            </a:solidFill>
          </c:spPr>
          <c:cat>
            <c:numRef>
              <c:f>SUMMARY!$A$27:$A$31</c:f>
              <c:numCache>
                <c:formatCode>0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SUMMARY!$F$27:$F$31</c:f>
              <c:numCache>
                <c:formatCode>0.0</c:formatCode>
                <c:ptCount val="5"/>
                <c:pt idx="0">
                  <c:v>0.9</c:v>
                </c:pt>
                <c:pt idx="1">
                  <c:v>1.1000000000000001</c:v>
                </c:pt>
                <c:pt idx="2">
                  <c:v>1.4</c:v>
                </c:pt>
                <c:pt idx="3">
                  <c:v>0.7</c:v>
                </c:pt>
                <c:pt idx="4">
                  <c:v>0.1</c:v>
                </c:pt>
              </c:numCache>
            </c:numRef>
          </c:val>
        </c:ser>
        <c:ser>
          <c:idx val="4"/>
          <c:order val="4"/>
          <c:tx>
            <c:v>Cont Eng</c:v>
          </c:tx>
          <c:spPr>
            <a:solidFill>
              <a:srgbClr val="4F81BD">
                <a:lumMod val="75000"/>
                <a:alpha val="65000"/>
              </a:srgbClr>
            </a:solidFill>
          </c:spPr>
          <c:val>
            <c:numRef>
              <c:f>SUMMARY!$G$27:$G$31</c:f>
              <c:numCache>
                <c:formatCode>0.0</c:formatCode>
                <c:ptCount val="5"/>
                <c:pt idx="0">
                  <c:v>1.6</c:v>
                </c:pt>
                <c:pt idx="1">
                  <c:v>1.4</c:v>
                </c:pt>
                <c:pt idx="2">
                  <c:v>1.6</c:v>
                </c:pt>
                <c:pt idx="3">
                  <c:v>1.6</c:v>
                </c:pt>
                <c:pt idx="4">
                  <c:v>0.1</c:v>
                </c:pt>
              </c:numCache>
            </c:numRef>
          </c:val>
        </c:ser>
        <c:ser>
          <c:idx val="5"/>
          <c:order val="5"/>
          <c:tx>
            <c:v>Post Doc</c:v>
          </c:tx>
          <c:spPr>
            <a:solidFill>
              <a:srgbClr val="C0504D">
                <a:lumMod val="75000"/>
                <a:alpha val="65000"/>
              </a:srgbClr>
            </a:solidFill>
          </c:spPr>
          <c:val>
            <c:numRef>
              <c:f>SUMMARY!$E$27:$E$31</c:f>
              <c:numCache>
                <c:formatCode>0.0</c:formatCode>
                <c:ptCount val="5"/>
                <c:pt idx="0">
                  <c:v>1.6</c:v>
                </c:pt>
                <c:pt idx="1">
                  <c:v>1.3</c:v>
                </c:pt>
                <c:pt idx="2">
                  <c:v>1.5</c:v>
                </c:pt>
                <c:pt idx="3">
                  <c:v>1.7</c:v>
                </c:pt>
                <c:pt idx="4">
                  <c:v>0.1</c:v>
                </c:pt>
              </c:numCache>
            </c:numRef>
          </c:val>
        </c:ser>
        <c:overlap val="100"/>
        <c:axId val="169726720"/>
        <c:axId val="169728256"/>
      </c:barChart>
      <c:catAx>
        <c:axId val="169726720"/>
        <c:scaling>
          <c:orientation val="minMax"/>
        </c:scaling>
        <c:axPos val="b"/>
        <c:numFmt formatCode="0" sourceLinked="1"/>
        <c:majorTickMark val="none"/>
        <c:tickLblPos val="nextTo"/>
        <c:crossAx val="169728256"/>
        <c:crosses val="autoZero"/>
        <c:auto val="1"/>
        <c:lblAlgn val="ctr"/>
        <c:lblOffset val="100"/>
      </c:catAx>
      <c:valAx>
        <c:axId val="169728256"/>
        <c:scaling>
          <c:orientation val="minMax"/>
        </c:scaling>
        <c:axPos val="l"/>
        <c:majorGridlines/>
        <c:minorGridlines/>
        <c:numFmt formatCode="0.0" sourceLinked="1"/>
        <c:majorTickMark val="none"/>
        <c:tickLblPos val="nextTo"/>
        <c:crossAx val="169726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4" workbookViewId="0" zoomToFit="1"/>
  </sheetViews>
  <pageMargins left="0.7" right="0.44" top="0.75" bottom="0.75" header="0.3" footer="0.21"/>
  <pageSetup orientation="landscape" r:id="rId1"/>
  <headerFooter>
    <oddHeader>&amp;C&amp;16&amp;A&amp;R&amp;F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32" workbookViewId="0" zoomToFit="1"/>
  </sheetViews>
  <pageMargins left="0.7" right="0.7" top="0.75" bottom="0.75" header="0.3" footer="0.3"/>
  <pageSetup orientation="landscape" r:id="rId1"/>
  <headerFooter>
    <oddHeader>&amp;C&amp;16&amp;A&amp;R&amp;F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3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32" workbookViewId="0" zoomToFit="1"/>
  </sheetViews>
  <pageMargins left="0.7" right="0.7" top="0.75" bottom="0.75" header="0.3" footer="0.3"/>
  <pageSetup orientation="landscape" r:id="rId1"/>
  <headerFooter>
    <oddHeader>&amp;C&amp;16&amp;A&amp;R&amp;F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28" workbookViewId="0" zoomToFit="1"/>
  </sheetViews>
  <pageMargins left="0.38" right="0.22" top="0.75" bottom="0.49" header="0.3" footer="0.3"/>
  <pageSetup orientation="landscape" r:id="rId1"/>
  <headerFooter>
    <oddHeader>&amp;C&amp;16&amp;A&amp;R&amp;F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1719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1719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307" cy="62850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9020" y="-7216"/>
    <xdr:ext cx="8671719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1719" cy="629708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9"/>
  <sheetViews>
    <sheetView topLeftCell="A19" workbookViewId="0">
      <selection activeCell="B35" sqref="B35:H35"/>
    </sheetView>
  </sheetViews>
  <sheetFormatPr defaultRowHeight="15"/>
  <cols>
    <col min="1" max="1" width="6" bestFit="1" customWidth="1"/>
    <col min="2" max="2" width="10.85546875" bestFit="1" customWidth="1"/>
    <col min="3" max="3" width="8.85546875" bestFit="1" customWidth="1"/>
    <col min="4" max="4" width="7.5703125" bestFit="1" customWidth="1"/>
    <col min="5" max="6" width="12" bestFit="1" customWidth="1"/>
    <col min="7" max="7" width="9.5703125" bestFit="1" customWidth="1"/>
    <col min="8" max="10" width="10.140625" bestFit="1" customWidth="1"/>
    <col min="13" max="13" width="8.85546875" bestFit="1" customWidth="1"/>
    <col min="14" max="14" width="10.85546875" bestFit="1" customWidth="1"/>
    <col min="15" max="15" width="8.85546875" bestFit="1" customWidth="1"/>
    <col min="16" max="16" width="10.140625" bestFit="1" customWidth="1"/>
    <col min="17" max="17" width="8.28515625" bestFit="1" customWidth="1"/>
    <col min="18" max="18" width="12" bestFit="1" customWidth="1"/>
    <col min="19" max="19" width="12.7109375" bestFit="1" customWidth="1"/>
    <col min="20" max="20" width="11.85546875" bestFit="1" customWidth="1"/>
    <col min="21" max="21" width="12" bestFit="1" customWidth="1"/>
    <col min="22" max="22" width="9.28515625" bestFit="1" customWidth="1"/>
    <col min="23" max="25" width="10.140625" bestFit="1" customWidth="1"/>
  </cols>
  <sheetData>
    <row r="1" spans="1:26" ht="15.75" thickBot="1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1"/>
      <c r="N1" s="2"/>
      <c r="O1" s="2"/>
      <c r="P1" s="2"/>
      <c r="Q1" s="2"/>
      <c r="R1" s="2"/>
      <c r="S1" s="2"/>
      <c r="T1" s="2"/>
      <c r="U1" s="3"/>
      <c r="V1" s="2"/>
    </row>
    <row r="2" spans="1:26">
      <c r="A2" s="4"/>
      <c r="B2" s="46" t="s">
        <v>46</v>
      </c>
      <c r="C2" s="47"/>
      <c r="D2" s="47"/>
      <c r="E2" s="47"/>
      <c r="F2" s="47"/>
      <c r="G2" s="47"/>
      <c r="H2" s="47"/>
      <c r="I2" s="47"/>
      <c r="J2" s="48"/>
      <c r="K2" s="5"/>
      <c r="L2" s="5"/>
      <c r="M2" s="4"/>
      <c r="N2" s="46" t="s">
        <v>47</v>
      </c>
      <c r="O2" s="47"/>
      <c r="P2" s="47"/>
      <c r="Q2" s="47"/>
      <c r="R2" s="47"/>
      <c r="S2" s="47"/>
      <c r="T2" s="47"/>
      <c r="U2" s="47"/>
      <c r="V2" s="48"/>
    </row>
    <row r="3" spans="1:26">
      <c r="A3" s="4"/>
      <c r="B3" s="6" t="s">
        <v>2</v>
      </c>
      <c r="C3" s="7" t="s">
        <v>3</v>
      </c>
      <c r="D3" s="7" t="s">
        <v>4</v>
      </c>
      <c r="E3" s="7"/>
      <c r="F3" s="7" t="s">
        <v>5</v>
      </c>
      <c r="G3" s="7"/>
      <c r="H3" s="7" t="s">
        <v>6</v>
      </c>
      <c r="I3" s="8" t="s">
        <v>7</v>
      </c>
      <c r="J3" s="9"/>
      <c r="K3" s="5"/>
      <c r="L3" s="5"/>
      <c r="M3" s="4"/>
      <c r="N3" s="6" t="s">
        <v>2</v>
      </c>
      <c r="O3" s="7" t="s">
        <v>3</v>
      </c>
      <c r="P3" s="7" t="s">
        <v>4</v>
      </c>
      <c r="Q3" s="7"/>
      <c r="R3" s="7" t="s">
        <v>5</v>
      </c>
      <c r="S3" s="7"/>
      <c r="T3" s="7" t="s">
        <v>6</v>
      </c>
      <c r="U3" s="8" t="s">
        <v>7</v>
      </c>
      <c r="V3" s="9"/>
    </row>
    <row r="4" spans="1:26">
      <c r="A4" s="4">
        <v>2009</v>
      </c>
      <c r="B4" s="10">
        <f t="shared" ref="B4:D11" si="0">B41</f>
        <v>0</v>
      </c>
      <c r="C4" s="11">
        <f t="shared" si="0"/>
        <v>0</v>
      </c>
      <c r="D4" s="11">
        <f t="shared" si="0"/>
        <v>0</v>
      </c>
      <c r="E4" s="11"/>
      <c r="F4" s="11">
        <f>E41</f>
        <v>0</v>
      </c>
      <c r="G4" s="11"/>
      <c r="H4" s="11">
        <f t="shared" ref="H4:I11" si="1">F41</f>
        <v>0</v>
      </c>
      <c r="I4" s="12">
        <f t="shared" si="1"/>
        <v>0</v>
      </c>
      <c r="J4" s="13"/>
      <c r="K4" s="5"/>
      <c r="L4" s="5"/>
      <c r="M4" s="4">
        <v>2009</v>
      </c>
      <c r="N4" s="10">
        <f t="shared" ref="N4:P11" si="2">L41</f>
        <v>0</v>
      </c>
      <c r="O4" s="11">
        <f t="shared" si="2"/>
        <v>0</v>
      </c>
      <c r="P4" s="11">
        <f t="shared" si="2"/>
        <v>0</v>
      </c>
      <c r="Q4" s="11"/>
      <c r="R4" s="11">
        <f>O41</f>
        <v>0</v>
      </c>
      <c r="S4" s="11"/>
      <c r="T4" s="11">
        <f t="shared" ref="T4:U11" si="3">P41</f>
        <v>0</v>
      </c>
      <c r="U4" s="12">
        <f t="shared" si="3"/>
        <v>0</v>
      </c>
      <c r="V4" s="13"/>
    </row>
    <row r="5" spans="1:26">
      <c r="A5" s="4">
        <v>2010</v>
      </c>
      <c r="B5" s="10">
        <f t="shared" si="0"/>
        <v>234</v>
      </c>
      <c r="C5" s="11">
        <f t="shared" si="0"/>
        <v>721</v>
      </c>
      <c r="D5" s="11">
        <f t="shared" si="0"/>
        <v>108</v>
      </c>
      <c r="E5" s="11"/>
      <c r="F5" s="11">
        <f t="shared" ref="F5:F11" si="4">E42</f>
        <v>1115</v>
      </c>
      <c r="G5" s="11"/>
      <c r="H5" s="11">
        <f t="shared" si="1"/>
        <v>0</v>
      </c>
      <c r="I5" s="12">
        <f t="shared" si="1"/>
        <v>31556.5</v>
      </c>
      <c r="J5" s="13"/>
      <c r="K5" s="5"/>
      <c r="L5" s="5"/>
      <c r="M5" s="4">
        <v>2010</v>
      </c>
      <c r="N5" s="10">
        <f t="shared" si="2"/>
        <v>48</v>
      </c>
      <c r="O5" s="11">
        <f t="shared" si="2"/>
        <v>32</v>
      </c>
      <c r="P5" s="11">
        <f t="shared" si="2"/>
        <v>0</v>
      </c>
      <c r="Q5" s="11"/>
      <c r="R5" s="11">
        <f t="shared" ref="R5:R11" si="5">O42</f>
        <v>12</v>
      </c>
      <c r="S5" s="11"/>
      <c r="T5" s="11">
        <f t="shared" si="3"/>
        <v>0</v>
      </c>
      <c r="U5" s="12">
        <f t="shared" si="3"/>
        <v>153</v>
      </c>
      <c r="V5" s="13"/>
    </row>
    <row r="6" spans="1:26">
      <c r="A6" s="4">
        <v>2011</v>
      </c>
      <c r="B6" s="10">
        <f t="shared" si="0"/>
        <v>224</v>
      </c>
      <c r="C6" s="11">
        <f t="shared" si="0"/>
        <v>787</v>
      </c>
      <c r="D6" s="11">
        <f t="shared" si="0"/>
        <v>96</v>
      </c>
      <c r="E6" s="11"/>
      <c r="F6" s="11">
        <f t="shared" si="4"/>
        <v>1140</v>
      </c>
      <c r="G6" s="11"/>
      <c r="H6" s="11">
        <f t="shared" si="1"/>
        <v>0</v>
      </c>
      <c r="I6" s="12">
        <f t="shared" si="1"/>
        <v>22027.5</v>
      </c>
      <c r="J6" s="13"/>
      <c r="K6" s="5"/>
      <c r="L6" s="5"/>
      <c r="M6" s="4">
        <v>2011</v>
      </c>
      <c r="N6" s="10">
        <f t="shared" si="2"/>
        <v>215.75</v>
      </c>
      <c r="O6" s="11">
        <f t="shared" si="2"/>
        <v>124</v>
      </c>
      <c r="P6" s="11">
        <f t="shared" si="2"/>
        <v>64</v>
      </c>
      <c r="Q6" s="11"/>
      <c r="R6" s="11">
        <f t="shared" si="5"/>
        <v>318</v>
      </c>
      <c r="S6" s="11"/>
      <c r="T6" s="11">
        <f t="shared" si="3"/>
        <v>0</v>
      </c>
      <c r="U6" s="12">
        <f t="shared" si="3"/>
        <v>28945</v>
      </c>
      <c r="V6" s="13"/>
    </row>
    <row r="7" spans="1:26">
      <c r="A7" s="4">
        <v>2012</v>
      </c>
      <c r="B7" s="10">
        <f t="shared" si="0"/>
        <v>694.75</v>
      </c>
      <c r="C7" s="11">
        <f t="shared" si="0"/>
        <v>1021</v>
      </c>
      <c r="D7" s="11">
        <f t="shared" si="0"/>
        <v>124</v>
      </c>
      <c r="E7" s="11"/>
      <c r="F7" s="11">
        <f t="shared" si="4"/>
        <v>1135</v>
      </c>
      <c r="G7" s="11"/>
      <c r="H7" s="11">
        <f t="shared" si="1"/>
        <v>16</v>
      </c>
      <c r="I7" s="12">
        <f t="shared" si="1"/>
        <v>48703.5</v>
      </c>
      <c r="J7" s="13"/>
      <c r="K7" s="5"/>
      <c r="L7" s="5"/>
      <c r="M7" s="4">
        <v>2012</v>
      </c>
      <c r="N7" s="10">
        <f t="shared" si="2"/>
        <v>226</v>
      </c>
      <c r="O7" s="11">
        <f t="shared" si="2"/>
        <v>356</v>
      </c>
      <c r="P7" s="11">
        <f t="shared" si="2"/>
        <v>60</v>
      </c>
      <c r="Q7" s="11"/>
      <c r="R7" s="11">
        <f t="shared" si="5"/>
        <v>454</v>
      </c>
      <c r="S7" s="11"/>
      <c r="T7" s="11">
        <f t="shared" si="3"/>
        <v>0</v>
      </c>
      <c r="U7" s="12">
        <f t="shared" si="3"/>
        <v>1820</v>
      </c>
      <c r="V7" s="13"/>
    </row>
    <row r="8" spans="1:26">
      <c r="A8" s="4">
        <v>2013</v>
      </c>
      <c r="B8" s="10">
        <f t="shared" si="0"/>
        <v>763.5</v>
      </c>
      <c r="C8" s="11">
        <f t="shared" si="0"/>
        <v>1804</v>
      </c>
      <c r="D8" s="11">
        <f t="shared" si="0"/>
        <v>252</v>
      </c>
      <c r="E8" s="11"/>
      <c r="F8" s="11">
        <f t="shared" si="4"/>
        <v>843</v>
      </c>
      <c r="G8" s="11"/>
      <c r="H8" s="11">
        <f t="shared" si="1"/>
        <v>0</v>
      </c>
      <c r="I8" s="12">
        <f t="shared" si="1"/>
        <v>49654.5</v>
      </c>
      <c r="J8" s="13"/>
      <c r="K8" s="5"/>
      <c r="L8" s="5"/>
      <c r="M8" s="4">
        <v>2013</v>
      </c>
      <c r="N8" s="10">
        <f t="shared" si="2"/>
        <v>733.5</v>
      </c>
      <c r="O8" s="11">
        <f t="shared" si="2"/>
        <v>802</v>
      </c>
      <c r="P8" s="11">
        <f t="shared" si="2"/>
        <v>32</v>
      </c>
      <c r="Q8" s="11"/>
      <c r="R8" s="11">
        <f t="shared" si="5"/>
        <v>552</v>
      </c>
      <c r="S8" s="11"/>
      <c r="T8" s="11">
        <f t="shared" si="3"/>
        <v>0</v>
      </c>
      <c r="U8" s="12">
        <f t="shared" si="3"/>
        <v>23639</v>
      </c>
      <c r="V8" s="13"/>
    </row>
    <row r="9" spans="1:26">
      <c r="A9" s="4">
        <v>2014</v>
      </c>
      <c r="B9" s="10">
        <f t="shared" si="0"/>
        <v>16</v>
      </c>
      <c r="C9" s="11">
        <f t="shared" si="0"/>
        <v>280</v>
      </c>
      <c r="D9" s="11">
        <f t="shared" si="0"/>
        <v>40</v>
      </c>
      <c r="E9" s="11"/>
      <c r="F9" s="11">
        <f t="shared" si="4"/>
        <v>148</v>
      </c>
      <c r="G9" s="11"/>
      <c r="H9" s="11">
        <f t="shared" si="1"/>
        <v>0</v>
      </c>
      <c r="I9" s="12">
        <f t="shared" si="1"/>
        <v>7420</v>
      </c>
      <c r="J9" s="13"/>
      <c r="K9" s="5"/>
      <c r="L9" s="5"/>
      <c r="M9" s="4">
        <v>2014</v>
      </c>
      <c r="N9" s="10">
        <f t="shared" si="2"/>
        <v>88</v>
      </c>
      <c r="O9" s="11">
        <f t="shared" si="2"/>
        <v>108</v>
      </c>
      <c r="P9" s="11">
        <f t="shared" si="2"/>
        <v>0</v>
      </c>
      <c r="Q9" s="11"/>
      <c r="R9" s="11">
        <f t="shared" si="5"/>
        <v>72</v>
      </c>
      <c r="S9" s="11"/>
      <c r="T9" s="11">
        <f t="shared" si="3"/>
        <v>0</v>
      </c>
      <c r="U9" s="12">
        <f t="shared" si="3"/>
        <v>3440</v>
      </c>
      <c r="V9" s="13"/>
    </row>
    <row r="10" spans="1:26">
      <c r="A10" s="4" t="s">
        <v>8</v>
      </c>
      <c r="B10" s="10">
        <f t="shared" si="0"/>
        <v>0</v>
      </c>
      <c r="C10" s="11">
        <f t="shared" si="0"/>
        <v>0</v>
      </c>
      <c r="D10" s="11">
        <f t="shared" si="0"/>
        <v>0</v>
      </c>
      <c r="E10" s="11"/>
      <c r="F10" s="11">
        <f t="shared" si="4"/>
        <v>0</v>
      </c>
      <c r="G10" s="11"/>
      <c r="H10" s="11">
        <f t="shared" si="1"/>
        <v>0</v>
      </c>
      <c r="I10" s="12">
        <f t="shared" si="1"/>
        <v>0</v>
      </c>
      <c r="J10" s="13"/>
      <c r="K10" s="5"/>
      <c r="L10" s="5"/>
      <c r="M10" s="4" t="s">
        <v>8</v>
      </c>
      <c r="N10" s="10">
        <f t="shared" si="2"/>
        <v>0</v>
      </c>
      <c r="O10" s="11">
        <f t="shared" si="2"/>
        <v>0</v>
      </c>
      <c r="P10" s="11">
        <f t="shared" si="2"/>
        <v>0</v>
      </c>
      <c r="Q10" s="11"/>
      <c r="R10" s="11">
        <f t="shared" si="5"/>
        <v>0</v>
      </c>
      <c r="S10" s="11"/>
      <c r="T10" s="11">
        <f t="shared" si="3"/>
        <v>0</v>
      </c>
      <c r="U10" s="12">
        <f t="shared" si="3"/>
        <v>0</v>
      </c>
      <c r="V10" s="13"/>
    </row>
    <row r="11" spans="1:26">
      <c r="A11" s="4" t="s">
        <v>9</v>
      </c>
      <c r="B11" s="10">
        <f t="shared" si="0"/>
        <v>0</v>
      </c>
      <c r="C11" s="11">
        <f t="shared" si="0"/>
        <v>136</v>
      </c>
      <c r="D11" s="11">
        <f t="shared" si="0"/>
        <v>0</v>
      </c>
      <c r="E11" s="11"/>
      <c r="F11" s="11">
        <f t="shared" si="4"/>
        <v>304</v>
      </c>
      <c r="G11" s="11"/>
      <c r="H11" s="11">
        <f t="shared" si="1"/>
        <v>0</v>
      </c>
      <c r="I11" s="12">
        <f t="shared" si="1"/>
        <v>0</v>
      </c>
      <c r="J11" s="13"/>
      <c r="K11" s="5"/>
      <c r="L11" s="5"/>
      <c r="M11" s="4" t="s">
        <v>9</v>
      </c>
      <c r="N11" s="10">
        <f t="shared" si="2"/>
        <v>0</v>
      </c>
      <c r="O11" s="11">
        <f t="shared" si="2"/>
        <v>0</v>
      </c>
      <c r="P11" s="11">
        <f t="shared" si="2"/>
        <v>0</v>
      </c>
      <c r="Q11" s="11"/>
      <c r="R11" s="11">
        <f t="shared" si="5"/>
        <v>120</v>
      </c>
      <c r="S11" s="11"/>
      <c r="T11" s="11">
        <f t="shared" si="3"/>
        <v>0</v>
      </c>
      <c r="U11" s="12">
        <f t="shared" si="3"/>
        <v>0</v>
      </c>
      <c r="V11" s="13"/>
    </row>
    <row r="12" spans="1:26">
      <c r="A12" s="4"/>
      <c r="B12" s="49" t="s">
        <v>10</v>
      </c>
      <c r="C12" s="50"/>
      <c r="D12" s="50"/>
      <c r="E12" s="50"/>
      <c r="F12" s="50"/>
      <c r="G12" s="50"/>
      <c r="H12" s="50"/>
      <c r="I12" s="50"/>
      <c r="J12" s="51"/>
      <c r="K12" s="5"/>
      <c r="L12" s="5"/>
      <c r="M12" s="4"/>
      <c r="N12" s="49" t="s">
        <v>11</v>
      </c>
      <c r="O12" s="50"/>
      <c r="P12" s="50"/>
      <c r="Q12" s="50"/>
      <c r="R12" s="50"/>
      <c r="S12" s="50"/>
      <c r="T12" s="50"/>
      <c r="U12" s="50"/>
      <c r="V12" s="51"/>
    </row>
    <row r="13" spans="1:26">
      <c r="A13" s="4"/>
      <c r="B13" s="6" t="s">
        <v>12</v>
      </c>
      <c r="C13" s="7" t="s">
        <v>13</v>
      </c>
      <c r="D13" s="7" t="s">
        <v>4</v>
      </c>
      <c r="E13" s="7"/>
      <c r="F13" s="7" t="s">
        <v>5</v>
      </c>
      <c r="G13" s="7"/>
      <c r="H13" s="7" t="s">
        <v>6</v>
      </c>
      <c r="I13" s="8" t="s">
        <v>7</v>
      </c>
      <c r="J13" s="9" t="s">
        <v>14</v>
      </c>
      <c r="K13" s="5"/>
      <c r="L13" s="5"/>
      <c r="M13" s="4"/>
      <c r="N13" s="6" t="s">
        <v>12</v>
      </c>
      <c r="O13" s="7" t="s">
        <v>13</v>
      </c>
      <c r="P13" s="7" t="s">
        <v>4</v>
      </c>
      <c r="Q13" s="7"/>
      <c r="R13" s="7" t="s">
        <v>5</v>
      </c>
      <c r="S13" s="7"/>
      <c r="T13" s="7" t="s">
        <v>6</v>
      </c>
      <c r="U13" s="8" t="s">
        <v>7</v>
      </c>
      <c r="V13" s="9" t="s">
        <v>14</v>
      </c>
      <c r="X13" s="39" t="s">
        <v>43</v>
      </c>
      <c r="Y13" s="39" t="s">
        <v>59</v>
      </c>
      <c r="Z13" s="39" t="s">
        <v>60</v>
      </c>
    </row>
    <row r="14" spans="1:26">
      <c r="A14" s="4">
        <v>2009</v>
      </c>
      <c r="B14" s="16">
        <v>0</v>
      </c>
      <c r="C14" s="12">
        <v>0</v>
      </c>
      <c r="D14" s="12">
        <v>0</v>
      </c>
      <c r="E14" s="12"/>
      <c r="F14" s="12">
        <v>0</v>
      </c>
      <c r="G14" s="12"/>
      <c r="H14" s="12">
        <v>0</v>
      </c>
      <c r="I14" s="12">
        <v>0</v>
      </c>
      <c r="J14" s="17">
        <v>0</v>
      </c>
      <c r="K14" s="5"/>
      <c r="L14" s="5"/>
      <c r="M14" s="4">
        <v>2009</v>
      </c>
      <c r="N14" s="16">
        <f t="shared" ref="N14:P19" si="6">L51</f>
        <v>0</v>
      </c>
      <c r="O14" s="12">
        <f t="shared" si="6"/>
        <v>0</v>
      </c>
      <c r="P14" s="12">
        <f t="shared" si="6"/>
        <v>0</v>
      </c>
      <c r="Q14" s="12"/>
      <c r="R14" s="12">
        <f t="shared" ref="R14:R19" si="7">O51</f>
        <v>0</v>
      </c>
      <c r="S14" s="12"/>
      <c r="T14" s="12">
        <f t="shared" ref="T14:V19" si="8">P51</f>
        <v>0</v>
      </c>
      <c r="U14" s="12">
        <f t="shared" si="8"/>
        <v>0</v>
      </c>
      <c r="V14" s="17">
        <f t="shared" si="8"/>
        <v>0</v>
      </c>
      <c r="X14" s="27">
        <f t="shared" ref="X14:X19" si="9">J14+V14</f>
        <v>0</v>
      </c>
      <c r="Y14" s="27">
        <f>Electronics!X14</f>
        <v>0</v>
      </c>
    </row>
    <row r="15" spans="1:26">
      <c r="A15" s="4">
        <v>2010</v>
      </c>
      <c r="B15" s="16">
        <f t="shared" ref="B15:D19" si="10">B52</f>
        <v>28526.400000000001</v>
      </c>
      <c r="C15" s="12">
        <f t="shared" si="10"/>
        <v>82445.22</v>
      </c>
      <c r="D15" s="12">
        <f t="shared" si="10"/>
        <v>12267.36</v>
      </c>
      <c r="E15" s="12"/>
      <c r="F15" s="12">
        <f>E52</f>
        <v>164029.5</v>
      </c>
      <c r="G15" s="12"/>
      <c r="H15" s="12">
        <f t="shared" ref="H15:J19" si="11">F52</f>
        <v>0</v>
      </c>
      <c r="I15" s="12">
        <f t="shared" si="11"/>
        <v>31556.5</v>
      </c>
      <c r="J15" s="17">
        <f t="shared" si="11"/>
        <v>318824.98</v>
      </c>
      <c r="K15" s="5"/>
      <c r="L15" s="5"/>
      <c r="M15" s="4">
        <v>2010</v>
      </c>
      <c r="N15" s="16">
        <f t="shared" si="6"/>
        <v>6048</v>
      </c>
      <c r="O15" s="12">
        <f t="shared" si="6"/>
        <v>3744</v>
      </c>
      <c r="P15" s="12">
        <f t="shared" si="6"/>
        <v>0</v>
      </c>
      <c r="Q15" s="12"/>
      <c r="R15" s="12">
        <f t="shared" si="7"/>
        <v>1800</v>
      </c>
      <c r="S15" s="12"/>
      <c r="T15" s="12">
        <f t="shared" si="8"/>
        <v>0</v>
      </c>
      <c r="U15" s="12">
        <f t="shared" si="8"/>
        <v>153</v>
      </c>
      <c r="V15" s="17">
        <f t="shared" si="8"/>
        <v>11745</v>
      </c>
      <c r="X15" s="27">
        <f t="shared" si="9"/>
        <v>330569.98</v>
      </c>
      <c r="Y15" s="27">
        <f>Electronics!X15</f>
        <v>237066.48</v>
      </c>
    </row>
    <row r="16" spans="1:26">
      <c r="A16" s="4">
        <v>2011</v>
      </c>
      <c r="B16" s="16">
        <f t="shared" si="10"/>
        <v>25925.760000000002</v>
      </c>
      <c r="C16" s="12">
        <f t="shared" si="10"/>
        <v>83164.77</v>
      </c>
      <c r="D16" s="12">
        <f t="shared" si="10"/>
        <v>10563.84</v>
      </c>
      <c r="E16" s="12"/>
      <c r="F16" s="12">
        <f>E53</f>
        <v>165300</v>
      </c>
      <c r="G16" s="12"/>
      <c r="H16" s="12">
        <f t="shared" si="11"/>
        <v>0</v>
      </c>
      <c r="I16" s="12">
        <f t="shared" si="11"/>
        <v>22027.5</v>
      </c>
      <c r="J16" s="17">
        <f t="shared" si="11"/>
        <v>306981.87</v>
      </c>
      <c r="K16" s="5"/>
      <c r="L16" s="5"/>
      <c r="M16" s="4">
        <v>2011</v>
      </c>
      <c r="N16" s="16">
        <f t="shared" si="6"/>
        <v>23838.885000000002</v>
      </c>
      <c r="O16" s="12">
        <f t="shared" si="6"/>
        <v>13707.720000000001</v>
      </c>
      <c r="P16" s="12">
        <f t="shared" si="6"/>
        <v>6914.88</v>
      </c>
      <c r="Q16" s="12"/>
      <c r="R16" s="12">
        <f t="shared" si="7"/>
        <v>42057</v>
      </c>
      <c r="S16" s="12"/>
      <c r="T16" s="12">
        <f t="shared" si="8"/>
        <v>0</v>
      </c>
      <c r="U16" s="12">
        <f t="shared" si="8"/>
        <v>28945</v>
      </c>
      <c r="V16" s="17">
        <f t="shared" si="8"/>
        <v>115463.485</v>
      </c>
      <c r="X16" s="27">
        <f t="shared" si="9"/>
        <v>422445.35499999998</v>
      </c>
      <c r="Y16" s="27">
        <f>Electronics!X16</f>
        <v>458455.2</v>
      </c>
    </row>
    <row r="17" spans="1:25">
      <c r="A17" s="4">
        <v>2012</v>
      </c>
      <c r="B17" s="16">
        <f t="shared" si="10"/>
        <v>71833.86</v>
      </c>
      <c r="C17" s="12">
        <f t="shared" si="10"/>
        <v>96804.63</v>
      </c>
      <c r="D17" s="12">
        <f t="shared" si="10"/>
        <v>12655.44</v>
      </c>
      <c r="E17" s="12"/>
      <c r="F17" s="12">
        <f>E54</f>
        <v>139612.5</v>
      </c>
      <c r="G17" s="12"/>
      <c r="H17" s="12">
        <f t="shared" si="11"/>
        <v>1620</v>
      </c>
      <c r="I17" s="12">
        <f t="shared" si="11"/>
        <v>48703.5</v>
      </c>
      <c r="J17" s="17">
        <f t="shared" si="11"/>
        <v>371229.93</v>
      </c>
      <c r="K17" s="5"/>
      <c r="L17" s="5"/>
      <c r="M17" s="4">
        <v>2012</v>
      </c>
      <c r="N17" s="16">
        <f t="shared" si="6"/>
        <v>23065.56</v>
      </c>
      <c r="O17" s="12">
        <f t="shared" si="6"/>
        <v>33738.120000000003</v>
      </c>
      <c r="P17" s="12">
        <f t="shared" si="6"/>
        <v>6123.6</v>
      </c>
      <c r="Q17" s="12"/>
      <c r="R17" s="12">
        <f t="shared" si="7"/>
        <v>56301.000000000007</v>
      </c>
      <c r="S17" s="12"/>
      <c r="T17" s="12">
        <f t="shared" si="8"/>
        <v>0</v>
      </c>
      <c r="U17" s="12">
        <f t="shared" si="8"/>
        <v>1820</v>
      </c>
      <c r="V17" s="17">
        <f t="shared" si="8"/>
        <v>121048.28000000001</v>
      </c>
      <c r="X17" s="27">
        <f t="shared" si="9"/>
        <v>492278.21</v>
      </c>
      <c r="Y17" s="27">
        <f>Electronics!X17</f>
        <v>1138778.3500000001</v>
      </c>
    </row>
    <row r="18" spans="1:25">
      <c r="A18" s="4">
        <v>2013</v>
      </c>
      <c r="B18" s="16">
        <f t="shared" si="10"/>
        <v>78305.850000000006</v>
      </c>
      <c r="C18" s="12">
        <f t="shared" si="10"/>
        <v>171009.54</v>
      </c>
      <c r="D18" s="12">
        <f t="shared" si="10"/>
        <v>25719.119999999999</v>
      </c>
      <c r="E18" s="12"/>
      <c r="F18" s="12">
        <f>E55</f>
        <v>102424.50000000001</v>
      </c>
      <c r="G18" s="12"/>
      <c r="H18" s="12">
        <f t="shared" si="11"/>
        <v>0</v>
      </c>
      <c r="I18" s="12">
        <f t="shared" si="11"/>
        <v>49654.5</v>
      </c>
      <c r="J18" s="17">
        <f t="shared" si="11"/>
        <v>427113.51</v>
      </c>
      <c r="K18" s="5"/>
      <c r="L18" s="5"/>
      <c r="M18" s="4">
        <v>2013</v>
      </c>
      <c r="N18" s="16">
        <f t="shared" si="6"/>
        <v>75244.05</v>
      </c>
      <c r="O18" s="12">
        <f t="shared" si="6"/>
        <v>76050.000000000015</v>
      </c>
      <c r="P18" s="12">
        <f t="shared" si="6"/>
        <v>3265.92</v>
      </c>
      <c r="Q18" s="12"/>
      <c r="R18" s="12">
        <f t="shared" si="7"/>
        <v>68208</v>
      </c>
      <c r="S18" s="12"/>
      <c r="T18" s="12">
        <f t="shared" si="8"/>
        <v>0</v>
      </c>
      <c r="U18" s="12">
        <f t="shared" si="8"/>
        <v>23639</v>
      </c>
      <c r="V18" s="17">
        <f t="shared" si="8"/>
        <v>246406.97000000003</v>
      </c>
      <c r="X18" s="27">
        <f t="shared" si="9"/>
        <v>673520.48</v>
      </c>
      <c r="Y18" s="27">
        <f>Electronics!X18</f>
        <v>1066722.9000000001</v>
      </c>
    </row>
    <row r="19" spans="1:25" ht="15.75" thickBot="1">
      <c r="A19" s="4">
        <v>2014</v>
      </c>
      <c r="B19" s="18">
        <f t="shared" si="10"/>
        <v>1632.96</v>
      </c>
      <c r="C19" s="19">
        <f t="shared" si="10"/>
        <v>26535.600000000002</v>
      </c>
      <c r="D19" s="19">
        <f t="shared" si="10"/>
        <v>4082.4</v>
      </c>
      <c r="E19" s="19"/>
      <c r="F19" s="19">
        <f>E56</f>
        <v>17982.000000000004</v>
      </c>
      <c r="G19" s="19"/>
      <c r="H19" s="19">
        <f t="shared" si="11"/>
        <v>0</v>
      </c>
      <c r="I19" s="19">
        <f t="shared" si="11"/>
        <v>7420</v>
      </c>
      <c r="J19" s="20">
        <f t="shared" si="11"/>
        <v>57652.960000000006</v>
      </c>
      <c r="K19" s="5"/>
      <c r="L19" s="5"/>
      <c r="M19" s="4">
        <v>2014</v>
      </c>
      <c r="N19" s="18">
        <f t="shared" si="6"/>
        <v>0</v>
      </c>
      <c r="O19" s="19">
        <f t="shared" si="6"/>
        <v>0</v>
      </c>
      <c r="P19" s="19">
        <f t="shared" si="6"/>
        <v>0</v>
      </c>
      <c r="Q19" s="19"/>
      <c r="R19" s="19">
        <f t="shared" si="7"/>
        <v>0</v>
      </c>
      <c r="S19" s="19"/>
      <c r="T19" s="19">
        <f t="shared" si="8"/>
        <v>0</v>
      </c>
      <c r="U19" s="19">
        <f t="shared" si="8"/>
        <v>0</v>
      </c>
      <c r="V19" s="20">
        <f t="shared" si="8"/>
        <v>0</v>
      </c>
      <c r="X19" s="27">
        <f t="shared" si="9"/>
        <v>57652.960000000006</v>
      </c>
      <c r="Y19" s="27">
        <f>Electronics!X19</f>
        <v>140879.14000000001</v>
      </c>
    </row>
    <row r="20" spans="1:25">
      <c r="A20" s="4"/>
      <c r="B20" s="5"/>
      <c r="C20" s="5"/>
      <c r="D20" s="5"/>
      <c r="E20" s="5"/>
      <c r="F20" s="5"/>
      <c r="G20" s="5"/>
      <c r="H20" s="5"/>
      <c r="I20" s="3" t="s">
        <v>15</v>
      </c>
      <c r="J20" s="14">
        <v>1759990.85</v>
      </c>
      <c r="K20" s="5"/>
      <c r="L20" s="5"/>
      <c r="M20" s="4"/>
      <c r="N20" s="5"/>
      <c r="O20" s="5"/>
      <c r="P20" s="5"/>
      <c r="Q20" s="5"/>
      <c r="R20" s="5"/>
      <c r="S20" s="5"/>
      <c r="T20" s="5"/>
      <c r="U20" s="3" t="s">
        <v>16</v>
      </c>
      <c r="V20" s="14">
        <v>514565.375</v>
      </c>
    </row>
    <row r="21" spans="1:25">
      <c r="A21" s="4"/>
      <c r="B21" s="5"/>
      <c r="C21" s="5"/>
      <c r="D21" s="5"/>
      <c r="E21" s="5"/>
      <c r="F21" s="5"/>
      <c r="G21" s="5"/>
      <c r="H21" s="5"/>
      <c r="I21" s="3"/>
      <c r="J21" s="5"/>
      <c r="K21" s="5"/>
      <c r="L21" s="5"/>
      <c r="M21" s="4"/>
      <c r="N21" s="5"/>
      <c r="O21" s="5"/>
      <c r="P21" s="5"/>
      <c r="Q21" s="5"/>
      <c r="R21" s="5"/>
      <c r="S21" s="5"/>
      <c r="T21" s="5"/>
      <c r="U21" s="3" t="s">
        <v>17</v>
      </c>
      <c r="V21" s="15">
        <v>0.29236821032336613</v>
      </c>
    </row>
    <row r="23" spans="1:25" ht="15.75" thickBot="1"/>
    <row r="24" spans="1:25">
      <c r="B24" s="46" t="s">
        <v>29</v>
      </c>
      <c r="C24" s="47"/>
      <c r="D24" s="47"/>
      <c r="E24" s="47"/>
      <c r="F24" s="47"/>
      <c r="G24" s="47"/>
      <c r="H24" s="47"/>
      <c r="I24" s="47"/>
      <c r="J24" s="48"/>
      <c r="N24" s="46" t="s">
        <v>30</v>
      </c>
      <c r="O24" s="47"/>
      <c r="P24" s="47"/>
      <c r="Q24" s="47"/>
      <c r="R24" s="47"/>
      <c r="S24" s="47"/>
      <c r="T24" s="47"/>
      <c r="U24" s="47"/>
      <c r="V24" s="48"/>
    </row>
    <row r="25" spans="1:25">
      <c r="B25" s="6" t="s">
        <v>41</v>
      </c>
      <c r="C25" s="7" t="s">
        <v>40</v>
      </c>
      <c r="D25" s="7" t="s">
        <v>4</v>
      </c>
      <c r="E25" s="7" t="s">
        <v>26</v>
      </c>
      <c r="F25" s="7" t="s">
        <v>5</v>
      </c>
      <c r="G25" s="7" t="s">
        <v>35</v>
      </c>
      <c r="H25" s="7" t="s">
        <v>6</v>
      </c>
      <c r="I25" s="8" t="s">
        <v>39</v>
      </c>
      <c r="J25" s="9"/>
      <c r="N25" s="6" t="s">
        <v>31</v>
      </c>
      <c r="O25" s="7" t="s">
        <v>32</v>
      </c>
      <c r="P25" s="7" t="s">
        <v>33</v>
      </c>
      <c r="Q25" s="7" t="s">
        <v>34</v>
      </c>
      <c r="R25" s="7" t="s">
        <v>28</v>
      </c>
      <c r="S25" s="7" t="s">
        <v>36</v>
      </c>
      <c r="T25" s="7" t="s">
        <v>37</v>
      </c>
      <c r="U25" s="8" t="s">
        <v>7</v>
      </c>
      <c r="V25" s="9"/>
    </row>
    <row r="26" spans="1:25">
      <c r="A26" s="4">
        <v>2009</v>
      </c>
      <c r="B26" s="23">
        <f>B4/1720</f>
        <v>0</v>
      </c>
      <c r="C26" s="24">
        <f t="shared" ref="C26:H26" si="12">C4/1720</f>
        <v>0</v>
      </c>
      <c r="D26" s="24">
        <f t="shared" si="12"/>
        <v>0</v>
      </c>
      <c r="E26" s="24">
        <f t="shared" si="12"/>
        <v>0</v>
      </c>
      <c r="F26" s="24">
        <f t="shared" si="12"/>
        <v>0</v>
      </c>
      <c r="G26" s="24">
        <f>G4/1720+F32</f>
        <v>0</v>
      </c>
      <c r="H26" s="24">
        <f t="shared" si="12"/>
        <v>0</v>
      </c>
      <c r="I26" s="11"/>
      <c r="J26" s="13"/>
      <c r="M26" s="4">
        <v>2009</v>
      </c>
      <c r="N26" s="23">
        <f t="shared" ref="N26:T33" si="13">N4/1720</f>
        <v>0</v>
      </c>
      <c r="O26" s="24">
        <f t="shared" si="13"/>
        <v>0</v>
      </c>
      <c r="P26" s="24">
        <f t="shared" si="13"/>
        <v>0</v>
      </c>
      <c r="Q26" s="24">
        <f t="shared" si="13"/>
        <v>0</v>
      </c>
      <c r="R26" s="24">
        <f t="shared" si="13"/>
        <v>0</v>
      </c>
      <c r="S26" s="24">
        <f t="shared" si="13"/>
        <v>0</v>
      </c>
      <c r="T26" s="24">
        <f t="shared" si="13"/>
        <v>0</v>
      </c>
      <c r="U26" s="11"/>
      <c r="V26" s="13"/>
    </row>
    <row r="27" spans="1:25">
      <c r="A27" s="4">
        <v>2010</v>
      </c>
      <c r="B27" s="23">
        <f t="shared" ref="B27:H33" si="14">B5/1720</f>
        <v>0.13604651162790699</v>
      </c>
      <c r="C27" s="24">
        <f t="shared" si="14"/>
        <v>0.41918604651162789</v>
      </c>
      <c r="D27" s="24">
        <f t="shared" si="14"/>
        <v>6.2790697674418611E-2</v>
      </c>
      <c r="E27" s="24">
        <f t="shared" si="14"/>
        <v>0</v>
      </c>
      <c r="F27" s="24">
        <f t="shared" si="14"/>
        <v>0.64825581395348841</v>
      </c>
      <c r="G27" s="24">
        <f t="shared" si="14"/>
        <v>0</v>
      </c>
      <c r="H27" s="24">
        <f t="shared" si="14"/>
        <v>0</v>
      </c>
      <c r="I27" s="11"/>
      <c r="J27" s="13"/>
      <c r="M27" s="4">
        <v>2010</v>
      </c>
      <c r="N27" s="23">
        <f t="shared" si="13"/>
        <v>2.7906976744186046E-2</v>
      </c>
      <c r="O27" s="24">
        <f t="shared" si="13"/>
        <v>1.8604651162790697E-2</v>
      </c>
      <c r="P27" s="24">
        <f t="shared" si="13"/>
        <v>0</v>
      </c>
      <c r="Q27" s="24">
        <f t="shared" si="13"/>
        <v>0</v>
      </c>
      <c r="R27" s="24">
        <f t="shared" si="13"/>
        <v>6.9767441860465115E-3</v>
      </c>
      <c r="S27" s="24">
        <f t="shared" si="13"/>
        <v>0</v>
      </c>
      <c r="T27" s="24">
        <f t="shared" si="13"/>
        <v>0</v>
      </c>
      <c r="U27" s="11"/>
      <c r="V27" s="13"/>
    </row>
    <row r="28" spans="1:25">
      <c r="A28" s="4">
        <v>2011</v>
      </c>
      <c r="B28" s="23">
        <f t="shared" si="14"/>
        <v>0.13023255813953488</v>
      </c>
      <c r="C28" s="24">
        <f t="shared" si="14"/>
        <v>0.45755813953488372</v>
      </c>
      <c r="D28" s="24">
        <f t="shared" si="14"/>
        <v>5.5813953488372092E-2</v>
      </c>
      <c r="E28" s="24">
        <f t="shared" si="14"/>
        <v>0</v>
      </c>
      <c r="F28" s="24">
        <f t="shared" si="14"/>
        <v>0.66279069767441856</v>
      </c>
      <c r="G28" s="24">
        <f t="shared" si="14"/>
        <v>0</v>
      </c>
      <c r="H28" s="24">
        <f t="shared" si="14"/>
        <v>0</v>
      </c>
      <c r="I28" s="11"/>
      <c r="J28" s="13"/>
      <c r="M28" s="4">
        <v>2011</v>
      </c>
      <c r="N28" s="23">
        <f t="shared" si="13"/>
        <v>0.1254360465116279</v>
      </c>
      <c r="O28" s="24">
        <f t="shared" si="13"/>
        <v>7.2093023255813959E-2</v>
      </c>
      <c r="P28" s="24">
        <f t="shared" si="13"/>
        <v>3.7209302325581395E-2</v>
      </c>
      <c r="Q28" s="24">
        <f t="shared" si="13"/>
        <v>0</v>
      </c>
      <c r="R28" s="24">
        <f t="shared" si="13"/>
        <v>0.18488372093023256</v>
      </c>
      <c r="S28" s="24">
        <f t="shared" si="13"/>
        <v>0</v>
      </c>
      <c r="T28" s="24">
        <f t="shared" si="13"/>
        <v>0</v>
      </c>
      <c r="U28" s="11"/>
      <c r="V28" s="13"/>
    </row>
    <row r="29" spans="1:25">
      <c r="A29" s="4">
        <v>2012</v>
      </c>
      <c r="B29" s="23">
        <f t="shared" si="14"/>
        <v>0.40392441860465117</v>
      </c>
      <c r="C29" s="24">
        <f t="shared" si="14"/>
        <v>0.59360465116279071</v>
      </c>
      <c r="D29" s="24">
        <f t="shared" si="14"/>
        <v>7.2093023255813959E-2</v>
      </c>
      <c r="E29" s="24">
        <f t="shared" si="14"/>
        <v>0</v>
      </c>
      <c r="F29" s="24">
        <f t="shared" si="14"/>
        <v>0.65988372093023251</v>
      </c>
      <c r="G29" s="24">
        <f t="shared" si="14"/>
        <v>0</v>
      </c>
      <c r="H29" s="24">
        <f t="shared" si="14"/>
        <v>9.3023255813953487E-3</v>
      </c>
      <c r="I29" s="11"/>
      <c r="J29" s="13"/>
      <c r="M29" s="4">
        <v>2012</v>
      </c>
      <c r="N29" s="23">
        <f t="shared" si="13"/>
        <v>0.1313953488372093</v>
      </c>
      <c r="O29" s="24">
        <f t="shared" si="13"/>
        <v>0.2069767441860465</v>
      </c>
      <c r="P29" s="24">
        <f t="shared" si="13"/>
        <v>3.4883720930232558E-2</v>
      </c>
      <c r="Q29" s="24">
        <f t="shared" si="13"/>
        <v>0</v>
      </c>
      <c r="R29" s="24">
        <f t="shared" si="13"/>
        <v>0.26395348837209304</v>
      </c>
      <c r="S29" s="24">
        <f t="shared" si="13"/>
        <v>0</v>
      </c>
      <c r="T29" s="24">
        <f t="shared" si="13"/>
        <v>0</v>
      </c>
      <c r="U29" s="11"/>
      <c r="V29" s="13"/>
    </row>
    <row r="30" spans="1:25">
      <c r="A30" s="4">
        <v>2013</v>
      </c>
      <c r="B30" s="23">
        <f t="shared" si="14"/>
        <v>0.44389534883720932</v>
      </c>
      <c r="C30" s="24">
        <f t="shared" si="14"/>
        <v>1.0488372093023255</v>
      </c>
      <c r="D30" s="24">
        <f t="shared" si="14"/>
        <v>0.14651162790697675</v>
      </c>
      <c r="E30" s="24">
        <f t="shared" si="14"/>
        <v>0</v>
      </c>
      <c r="F30" s="24">
        <f t="shared" si="14"/>
        <v>0.49011627906976746</v>
      </c>
      <c r="G30" s="24">
        <f t="shared" si="14"/>
        <v>0</v>
      </c>
      <c r="H30" s="24">
        <f t="shared" si="14"/>
        <v>0</v>
      </c>
      <c r="I30" s="11"/>
      <c r="J30" s="13"/>
      <c r="M30" s="4">
        <v>2013</v>
      </c>
      <c r="N30" s="23">
        <f t="shared" si="13"/>
        <v>0.42645348837209301</v>
      </c>
      <c r="O30" s="24">
        <f t="shared" si="13"/>
        <v>0.46627906976744188</v>
      </c>
      <c r="P30" s="24">
        <f t="shared" si="13"/>
        <v>1.8604651162790697E-2</v>
      </c>
      <c r="Q30" s="24">
        <f t="shared" si="13"/>
        <v>0</v>
      </c>
      <c r="R30" s="24">
        <f t="shared" si="13"/>
        <v>0.32093023255813952</v>
      </c>
      <c r="S30" s="24">
        <f t="shared" si="13"/>
        <v>0</v>
      </c>
      <c r="T30" s="24">
        <f t="shared" si="13"/>
        <v>0</v>
      </c>
      <c r="U30" s="11"/>
      <c r="V30" s="13"/>
    </row>
    <row r="31" spans="1:25">
      <c r="A31" s="4">
        <v>2014</v>
      </c>
      <c r="B31" s="23">
        <f t="shared" si="14"/>
        <v>9.3023255813953487E-3</v>
      </c>
      <c r="C31" s="24">
        <f t="shared" si="14"/>
        <v>0.16279069767441862</v>
      </c>
      <c r="D31" s="24">
        <f t="shared" si="14"/>
        <v>2.3255813953488372E-2</v>
      </c>
      <c r="E31" s="24">
        <f t="shared" si="14"/>
        <v>0</v>
      </c>
      <c r="F31" s="24">
        <f t="shared" si="14"/>
        <v>8.6046511627906982E-2</v>
      </c>
      <c r="G31" s="24">
        <f t="shared" si="14"/>
        <v>0</v>
      </c>
      <c r="H31" s="24">
        <f t="shared" si="14"/>
        <v>0</v>
      </c>
      <c r="I31" s="11"/>
      <c r="J31" s="13"/>
      <c r="M31" s="4">
        <v>2014</v>
      </c>
      <c r="N31" s="23">
        <f t="shared" si="13"/>
        <v>5.1162790697674418E-2</v>
      </c>
      <c r="O31" s="24">
        <f t="shared" si="13"/>
        <v>6.2790697674418611E-2</v>
      </c>
      <c r="P31" s="24">
        <f t="shared" si="13"/>
        <v>0</v>
      </c>
      <c r="Q31" s="24">
        <f t="shared" si="13"/>
        <v>0</v>
      </c>
      <c r="R31" s="24">
        <f t="shared" si="13"/>
        <v>4.1860465116279069E-2</v>
      </c>
      <c r="S31" s="24">
        <f t="shared" si="13"/>
        <v>0</v>
      </c>
      <c r="T31" s="24">
        <f t="shared" si="13"/>
        <v>0</v>
      </c>
      <c r="U31" s="11"/>
      <c r="V31" s="13"/>
    </row>
    <row r="32" spans="1:25">
      <c r="A32" s="4" t="s">
        <v>8</v>
      </c>
      <c r="B32" s="23">
        <f t="shared" si="14"/>
        <v>0</v>
      </c>
      <c r="C32" s="24">
        <f t="shared" si="14"/>
        <v>0</v>
      </c>
      <c r="D32" s="24">
        <f t="shared" si="14"/>
        <v>0</v>
      </c>
      <c r="E32" s="24">
        <f t="shared" si="14"/>
        <v>0</v>
      </c>
      <c r="F32" s="24">
        <f t="shared" si="14"/>
        <v>0</v>
      </c>
      <c r="G32" s="24">
        <f t="shared" si="14"/>
        <v>0</v>
      </c>
      <c r="H32" s="24">
        <f t="shared" si="14"/>
        <v>0</v>
      </c>
      <c r="I32" s="11"/>
      <c r="J32" s="13"/>
      <c r="M32" s="4" t="s">
        <v>8</v>
      </c>
      <c r="N32" s="23">
        <f t="shared" si="13"/>
        <v>0</v>
      </c>
      <c r="O32" s="24">
        <f t="shared" si="13"/>
        <v>0</v>
      </c>
      <c r="P32" s="24">
        <f t="shared" si="13"/>
        <v>0</v>
      </c>
      <c r="Q32" s="24">
        <f t="shared" si="13"/>
        <v>0</v>
      </c>
      <c r="R32" s="24">
        <f t="shared" si="13"/>
        <v>0</v>
      </c>
      <c r="S32" s="24">
        <f t="shared" si="13"/>
        <v>0</v>
      </c>
      <c r="T32" s="24">
        <f t="shared" si="13"/>
        <v>0</v>
      </c>
      <c r="U32" s="11"/>
      <c r="V32" s="13"/>
    </row>
    <row r="33" spans="1:25" ht="15.75" thickBot="1">
      <c r="A33" s="4" t="s">
        <v>9</v>
      </c>
      <c r="B33" s="25">
        <f t="shared" si="14"/>
        <v>0</v>
      </c>
      <c r="C33" s="26">
        <f t="shared" si="14"/>
        <v>7.9069767441860464E-2</v>
      </c>
      <c r="D33" s="26">
        <f t="shared" si="14"/>
        <v>0</v>
      </c>
      <c r="E33" s="26">
        <f t="shared" si="14"/>
        <v>0</v>
      </c>
      <c r="F33" s="26">
        <f t="shared" si="14"/>
        <v>0.17674418604651163</v>
      </c>
      <c r="G33" s="26">
        <f t="shared" si="14"/>
        <v>0</v>
      </c>
      <c r="H33" s="26">
        <f t="shared" si="14"/>
        <v>0</v>
      </c>
      <c r="I33" s="21"/>
      <c r="J33" s="22"/>
      <c r="M33" s="4" t="s">
        <v>9</v>
      </c>
      <c r="N33" s="25">
        <f t="shared" si="13"/>
        <v>0</v>
      </c>
      <c r="O33" s="26">
        <f t="shared" si="13"/>
        <v>0</v>
      </c>
      <c r="P33" s="26">
        <f t="shared" si="13"/>
        <v>0</v>
      </c>
      <c r="Q33" s="26">
        <f t="shared" si="13"/>
        <v>0</v>
      </c>
      <c r="R33" s="26">
        <f t="shared" si="13"/>
        <v>6.9767441860465115E-2</v>
      </c>
      <c r="S33" s="26">
        <f t="shared" si="13"/>
        <v>0</v>
      </c>
      <c r="T33" s="26">
        <f t="shared" si="13"/>
        <v>0</v>
      </c>
      <c r="U33" s="21"/>
      <c r="V33" s="22"/>
    </row>
    <row r="35" spans="1:25">
      <c r="A35" t="s">
        <v>71</v>
      </c>
      <c r="B35" s="29">
        <f>ROUND(SUM(B27:B32),1)</f>
        <v>1.1000000000000001</v>
      </c>
      <c r="C35" s="29">
        <f t="shared" ref="C35:H35" si="15">ROUND(SUM(C27:C32),1)</f>
        <v>2.7</v>
      </c>
      <c r="D35" s="29">
        <f t="shared" si="15"/>
        <v>0.4</v>
      </c>
      <c r="E35" s="29">
        <f t="shared" si="15"/>
        <v>0</v>
      </c>
      <c r="F35" s="29">
        <f t="shared" si="15"/>
        <v>2.5</v>
      </c>
      <c r="G35" s="29">
        <f t="shared" si="15"/>
        <v>0</v>
      </c>
      <c r="H35" s="29">
        <f t="shared" si="15"/>
        <v>0</v>
      </c>
      <c r="N35" s="29">
        <f>SUM(N27:N32)</f>
        <v>0.76235465116279055</v>
      </c>
      <c r="O35" s="29">
        <f t="shared" ref="O35:T35" si="16">SUM(O27:O32)</f>
        <v>0.82674418604651168</v>
      </c>
      <c r="P35" s="29">
        <f t="shared" si="16"/>
        <v>9.0697674418604657E-2</v>
      </c>
      <c r="Q35" s="29">
        <f t="shared" si="16"/>
        <v>0</v>
      </c>
      <c r="R35" s="29">
        <f t="shared" si="16"/>
        <v>0.81860465116279069</v>
      </c>
      <c r="S35" s="29">
        <f t="shared" si="16"/>
        <v>0</v>
      </c>
      <c r="T35" s="29">
        <f t="shared" si="16"/>
        <v>0</v>
      </c>
    </row>
    <row r="38" spans="1:25" ht="15.75" thickBot="1">
      <c r="B38" t="s">
        <v>72</v>
      </c>
    </row>
    <row r="39" spans="1:25">
      <c r="A39" s="4"/>
      <c r="B39" s="46" t="s">
        <v>0</v>
      </c>
      <c r="C39" s="47"/>
      <c r="D39" s="47"/>
      <c r="E39" s="47"/>
      <c r="F39" s="47"/>
      <c r="G39" s="47"/>
      <c r="H39" s="48"/>
      <c r="I39" s="5"/>
      <c r="J39" s="5"/>
      <c r="K39" s="4"/>
      <c r="L39" s="46" t="s">
        <v>1</v>
      </c>
      <c r="M39" s="47"/>
      <c r="N39" s="47"/>
      <c r="O39" s="47"/>
      <c r="P39" s="47"/>
      <c r="Q39" s="47"/>
      <c r="R39" s="48"/>
      <c r="S39" s="2"/>
      <c r="T39" s="2"/>
      <c r="U39" s="2"/>
      <c r="V39" s="2"/>
      <c r="W39" s="2"/>
      <c r="X39" s="2"/>
      <c r="Y39" s="2"/>
    </row>
    <row r="40" spans="1:25">
      <c r="A40" s="4"/>
      <c r="B40" s="6" t="s">
        <v>2</v>
      </c>
      <c r="C40" s="7" t="s">
        <v>3</v>
      </c>
      <c r="D40" s="7" t="s">
        <v>4</v>
      </c>
      <c r="E40" s="7" t="s">
        <v>5</v>
      </c>
      <c r="F40" s="7" t="s">
        <v>6</v>
      </c>
      <c r="G40" s="8" t="s">
        <v>7</v>
      </c>
      <c r="H40" s="9"/>
      <c r="I40" s="5"/>
      <c r="J40" s="5"/>
      <c r="K40" s="4"/>
      <c r="L40" s="6" t="s">
        <v>2</v>
      </c>
      <c r="M40" s="7" t="s">
        <v>3</v>
      </c>
      <c r="N40" s="7" t="s">
        <v>4</v>
      </c>
      <c r="O40" s="7" t="s">
        <v>5</v>
      </c>
      <c r="P40" s="7" t="s">
        <v>6</v>
      </c>
      <c r="Q40" s="8" t="s">
        <v>7</v>
      </c>
      <c r="R40" s="9"/>
      <c r="S40" s="2"/>
      <c r="T40" s="2"/>
      <c r="U40" s="32"/>
      <c r="V40" s="32"/>
      <c r="W40" s="32"/>
      <c r="X40" s="32"/>
      <c r="Y40" s="32"/>
    </row>
    <row r="41" spans="1:25">
      <c r="A41" s="4">
        <v>2009</v>
      </c>
      <c r="B41" s="10">
        <v>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/>
      <c r="I41" s="5"/>
      <c r="J41" s="5"/>
      <c r="K41" s="4">
        <v>2009</v>
      </c>
      <c r="L41" s="10">
        <v>0</v>
      </c>
      <c r="M41" s="11">
        <v>0</v>
      </c>
      <c r="N41" s="11">
        <v>0</v>
      </c>
      <c r="O41" s="11">
        <v>0</v>
      </c>
      <c r="P41" s="11">
        <v>0</v>
      </c>
      <c r="Q41" s="12">
        <v>0</v>
      </c>
      <c r="R41" s="13"/>
      <c r="S41" s="2"/>
      <c r="T41" s="2"/>
      <c r="U41" s="2"/>
      <c r="V41" s="2"/>
      <c r="W41" s="2"/>
      <c r="X41" s="14"/>
      <c r="Y41" s="14"/>
    </row>
    <row r="42" spans="1:25">
      <c r="A42" s="4">
        <v>2010</v>
      </c>
      <c r="B42" s="10">
        <v>234</v>
      </c>
      <c r="C42" s="11">
        <v>721</v>
      </c>
      <c r="D42" s="11">
        <v>108</v>
      </c>
      <c r="E42" s="11">
        <v>1115</v>
      </c>
      <c r="F42" s="11">
        <v>0</v>
      </c>
      <c r="G42" s="12">
        <v>31556.5</v>
      </c>
      <c r="H42" s="13"/>
      <c r="I42" s="5"/>
      <c r="J42" s="5"/>
      <c r="K42" s="4">
        <v>2010</v>
      </c>
      <c r="L42" s="10">
        <v>48</v>
      </c>
      <c r="M42" s="11">
        <v>32</v>
      </c>
      <c r="N42" s="11">
        <v>0</v>
      </c>
      <c r="O42" s="11">
        <v>12</v>
      </c>
      <c r="P42" s="11">
        <v>0</v>
      </c>
      <c r="Q42" s="12">
        <v>153</v>
      </c>
      <c r="R42" s="13"/>
      <c r="S42" s="2"/>
      <c r="T42" s="2"/>
      <c r="U42" s="2"/>
      <c r="V42" s="2"/>
      <c r="W42" s="2"/>
      <c r="X42" s="14"/>
      <c r="Y42" s="14"/>
    </row>
    <row r="43" spans="1:25">
      <c r="A43" s="4">
        <v>2011</v>
      </c>
      <c r="B43" s="10">
        <v>224</v>
      </c>
      <c r="C43" s="11">
        <v>787</v>
      </c>
      <c r="D43" s="11">
        <v>96</v>
      </c>
      <c r="E43" s="11">
        <v>1140</v>
      </c>
      <c r="F43" s="11">
        <v>0</v>
      </c>
      <c r="G43" s="12">
        <v>22027.5</v>
      </c>
      <c r="H43" s="13"/>
      <c r="I43" s="5"/>
      <c r="J43" s="5"/>
      <c r="K43" s="4">
        <v>2011</v>
      </c>
      <c r="L43" s="10">
        <v>215.75</v>
      </c>
      <c r="M43" s="11">
        <v>124</v>
      </c>
      <c r="N43" s="11">
        <v>64</v>
      </c>
      <c r="O43" s="11">
        <v>318</v>
      </c>
      <c r="P43" s="11">
        <v>0</v>
      </c>
      <c r="Q43" s="12">
        <v>28945</v>
      </c>
      <c r="R43" s="13"/>
      <c r="S43" s="2"/>
      <c r="T43" s="2"/>
      <c r="U43" s="2"/>
      <c r="V43" s="2"/>
      <c r="W43" s="2"/>
      <c r="X43" s="14"/>
      <c r="Y43" s="14"/>
    </row>
    <row r="44" spans="1:25">
      <c r="A44" s="4">
        <v>2012</v>
      </c>
      <c r="B44" s="10">
        <v>694.75</v>
      </c>
      <c r="C44" s="11">
        <v>1021</v>
      </c>
      <c r="D44" s="11">
        <v>124</v>
      </c>
      <c r="E44" s="11">
        <v>1135</v>
      </c>
      <c r="F44" s="11">
        <v>16</v>
      </c>
      <c r="G44" s="12">
        <v>48703.5</v>
      </c>
      <c r="H44" s="13"/>
      <c r="I44" s="5"/>
      <c r="J44" s="5"/>
      <c r="K44" s="4">
        <v>2012</v>
      </c>
      <c r="L44" s="10">
        <v>226</v>
      </c>
      <c r="M44" s="11">
        <v>356</v>
      </c>
      <c r="N44" s="11">
        <v>60</v>
      </c>
      <c r="O44" s="11">
        <v>454</v>
      </c>
      <c r="P44" s="11">
        <v>0</v>
      </c>
      <c r="Q44" s="12">
        <v>1820</v>
      </c>
      <c r="R44" s="13"/>
      <c r="S44" s="2"/>
      <c r="T44" s="2"/>
      <c r="U44" s="2"/>
      <c r="V44" s="2"/>
      <c r="W44" s="2"/>
      <c r="X44" s="14"/>
      <c r="Y44" s="14"/>
    </row>
    <row r="45" spans="1:25">
      <c r="A45" s="4">
        <v>2013</v>
      </c>
      <c r="B45" s="10">
        <v>763.5</v>
      </c>
      <c r="C45" s="11">
        <v>1804</v>
      </c>
      <c r="D45" s="11">
        <v>252</v>
      </c>
      <c r="E45" s="11">
        <v>843</v>
      </c>
      <c r="F45" s="11">
        <v>0</v>
      </c>
      <c r="G45" s="12">
        <v>49654.5</v>
      </c>
      <c r="H45" s="13"/>
      <c r="I45" s="5"/>
      <c r="J45" s="5"/>
      <c r="K45" s="4">
        <v>2013</v>
      </c>
      <c r="L45" s="10">
        <v>733.5</v>
      </c>
      <c r="M45" s="11">
        <v>802</v>
      </c>
      <c r="N45" s="11">
        <v>32</v>
      </c>
      <c r="O45" s="11">
        <v>552</v>
      </c>
      <c r="P45" s="11">
        <v>0</v>
      </c>
      <c r="Q45" s="12">
        <v>23639</v>
      </c>
      <c r="R45" s="13"/>
      <c r="S45" s="2"/>
      <c r="T45" s="2"/>
      <c r="U45" s="2"/>
      <c r="V45" s="2"/>
      <c r="W45" s="2"/>
      <c r="X45" s="14"/>
      <c r="Y45" s="14"/>
    </row>
    <row r="46" spans="1:25">
      <c r="A46" s="4">
        <v>2014</v>
      </c>
      <c r="B46" s="10">
        <v>16</v>
      </c>
      <c r="C46" s="11">
        <v>280</v>
      </c>
      <c r="D46" s="11">
        <v>40</v>
      </c>
      <c r="E46" s="11">
        <v>148</v>
      </c>
      <c r="F46" s="11">
        <v>0</v>
      </c>
      <c r="G46" s="12">
        <v>7420</v>
      </c>
      <c r="H46" s="13"/>
      <c r="I46" s="5"/>
      <c r="J46" s="5"/>
      <c r="K46" s="4">
        <v>2014</v>
      </c>
      <c r="L46" s="10">
        <v>88</v>
      </c>
      <c r="M46" s="11">
        <v>108</v>
      </c>
      <c r="N46" s="11">
        <v>0</v>
      </c>
      <c r="O46" s="11">
        <v>72</v>
      </c>
      <c r="P46" s="11">
        <v>0</v>
      </c>
      <c r="Q46" s="12">
        <v>3440</v>
      </c>
      <c r="R46" s="13"/>
      <c r="S46" s="2"/>
      <c r="T46" s="2"/>
      <c r="U46" s="2"/>
      <c r="V46" s="2"/>
      <c r="W46" s="2"/>
      <c r="X46" s="14"/>
      <c r="Y46" s="14"/>
    </row>
    <row r="47" spans="1:25">
      <c r="A47" s="4" t="s">
        <v>8</v>
      </c>
      <c r="B47" s="10">
        <v>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/>
      <c r="I47" s="5"/>
      <c r="J47" s="5"/>
      <c r="K47" s="4" t="s">
        <v>8</v>
      </c>
      <c r="L47" s="10">
        <v>0</v>
      </c>
      <c r="M47" s="11">
        <v>0</v>
      </c>
      <c r="N47" s="11">
        <v>0</v>
      </c>
      <c r="O47" s="11">
        <v>0</v>
      </c>
      <c r="P47" s="11">
        <v>0</v>
      </c>
      <c r="Q47" s="12">
        <v>0</v>
      </c>
      <c r="R47" s="13"/>
      <c r="S47" s="2"/>
      <c r="T47" s="2"/>
      <c r="U47" s="2"/>
      <c r="V47" s="2"/>
      <c r="W47" s="2"/>
      <c r="X47" s="2"/>
      <c r="Y47" s="2"/>
    </row>
    <row r="48" spans="1:25">
      <c r="A48" s="4" t="s">
        <v>9</v>
      </c>
      <c r="B48" s="10">
        <v>0</v>
      </c>
      <c r="C48" s="11">
        <v>136</v>
      </c>
      <c r="D48" s="11">
        <v>0</v>
      </c>
      <c r="E48" s="11">
        <v>304</v>
      </c>
      <c r="F48" s="11">
        <v>0</v>
      </c>
      <c r="G48" s="12">
        <v>0</v>
      </c>
      <c r="H48" s="13"/>
      <c r="I48" s="5"/>
      <c r="J48" s="5"/>
      <c r="K48" s="4" t="s">
        <v>9</v>
      </c>
      <c r="L48" s="10">
        <v>0</v>
      </c>
      <c r="M48" s="11">
        <v>0</v>
      </c>
      <c r="N48" s="11">
        <v>0</v>
      </c>
      <c r="O48" s="11">
        <v>120</v>
      </c>
      <c r="P48" s="11">
        <v>0</v>
      </c>
      <c r="Q48" s="12">
        <v>0</v>
      </c>
      <c r="R48" s="13"/>
      <c r="S48" s="2"/>
      <c r="T48" s="2"/>
      <c r="U48" s="2"/>
      <c r="V48" s="2"/>
      <c r="W48" s="2"/>
      <c r="X48" s="2"/>
      <c r="Y48" s="2"/>
    </row>
    <row r="49" spans="1:25">
      <c r="A49" s="4"/>
      <c r="B49" s="49" t="s">
        <v>10</v>
      </c>
      <c r="C49" s="50"/>
      <c r="D49" s="50"/>
      <c r="E49" s="50"/>
      <c r="F49" s="50"/>
      <c r="G49" s="50"/>
      <c r="H49" s="51"/>
      <c r="I49" s="5"/>
      <c r="J49" s="5"/>
      <c r="K49" s="4"/>
      <c r="L49" s="49" t="s">
        <v>11</v>
      </c>
      <c r="M49" s="50"/>
      <c r="N49" s="50"/>
      <c r="O49" s="50"/>
      <c r="P49" s="50"/>
      <c r="Q49" s="50"/>
      <c r="R49" s="51"/>
      <c r="S49" s="2"/>
      <c r="T49" s="32"/>
      <c r="U49" s="2"/>
      <c r="V49" s="2"/>
      <c r="W49" s="2"/>
      <c r="X49" s="14"/>
      <c r="Y49" s="14"/>
    </row>
    <row r="50" spans="1:25">
      <c r="A50" s="4"/>
      <c r="B50" s="6" t="s">
        <v>12</v>
      </c>
      <c r="C50" s="7" t="s">
        <v>13</v>
      </c>
      <c r="D50" s="7" t="s">
        <v>4</v>
      </c>
      <c r="E50" s="7" t="s">
        <v>5</v>
      </c>
      <c r="F50" s="7" t="s">
        <v>6</v>
      </c>
      <c r="G50" s="8" t="s">
        <v>7</v>
      </c>
      <c r="H50" s="9" t="s">
        <v>14</v>
      </c>
      <c r="I50" s="31" t="s">
        <v>67</v>
      </c>
      <c r="J50" s="31" t="s">
        <v>52</v>
      </c>
      <c r="K50" s="4"/>
      <c r="L50" s="6" t="s">
        <v>12</v>
      </c>
      <c r="M50" s="7" t="s">
        <v>13</v>
      </c>
      <c r="N50" s="7" t="s">
        <v>4</v>
      </c>
      <c r="O50" s="7" t="s">
        <v>5</v>
      </c>
      <c r="P50" s="7" t="s">
        <v>6</v>
      </c>
      <c r="Q50" s="8" t="s">
        <v>7</v>
      </c>
      <c r="R50" s="9" t="s">
        <v>14</v>
      </c>
      <c r="S50" s="31" t="s">
        <v>67</v>
      </c>
      <c r="T50" s="32" t="s">
        <v>52</v>
      </c>
      <c r="U50" s="2"/>
      <c r="V50" s="32" t="s">
        <v>55</v>
      </c>
      <c r="W50" s="41" t="s">
        <v>68</v>
      </c>
      <c r="X50" s="41" t="s">
        <v>69</v>
      </c>
      <c r="Y50" s="41" t="s">
        <v>52</v>
      </c>
    </row>
    <row r="51" spans="1:25">
      <c r="A51" s="4">
        <v>2009</v>
      </c>
      <c r="B51" s="33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5">
        <v>0</v>
      </c>
      <c r="I51" s="14">
        <v>0</v>
      </c>
      <c r="J51" s="14">
        <v>0</v>
      </c>
      <c r="K51" s="4">
        <v>2009</v>
      </c>
      <c r="L51" s="33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5">
        <v>0</v>
      </c>
      <c r="S51" s="14">
        <v>0</v>
      </c>
      <c r="T51" s="14">
        <v>0</v>
      </c>
      <c r="U51" s="2"/>
      <c r="V51" s="2">
        <v>2009</v>
      </c>
      <c r="W51" s="14">
        <v>0</v>
      </c>
      <c r="X51" s="14">
        <v>0</v>
      </c>
      <c r="Y51" s="14">
        <v>0</v>
      </c>
    </row>
    <row r="52" spans="1:25">
      <c r="A52" s="4">
        <v>2010</v>
      </c>
      <c r="B52" s="33">
        <v>28526.400000000001</v>
      </c>
      <c r="C52" s="34">
        <v>82445.22</v>
      </c>
      <c r="D52" s="34">
        <v>12267.36</v>
      </c>
      <c r="E52" s="34">
        <v>164029.5</v>
      </c>
      <c r="F52" s="34">
        <v>0</v>
      </c>
      <c r="G52" s="34">
        <v>31556.5</v>
      </c>
      <c r="H52" s="35">
        <v>318824.98</v>
      </c>
      <c r="I52" s="14">
        <v>191132.98</v>
      </c>
      <c r="J52" s="14">
        <v>127691.99999999997</v>
      </c>
      <c r="K52" s="4">
        <v>2010</v>
      </c>
      <c r="L52" s="33">
        <v>6048</v>
      </c>
      <c r="M52" s="34">
        <v>3744</v>
      </c>
      <c r="N52" s="34">
        <v>0</v>
      </c>
      <c r="O52" s="34">
        <v>1800</v>
      </c>
      <c r="P52" s="34">
        <v>0</v>
      </c>
      <c r="Q52" s="34">
        <v>153</v>
      </c>
      <c r="R52" s="35">
        <v>11745</v>
      </c>
      <c r="S52" s="14">
        <v>11745</v>
      </c>
      <c r="T52" s="14">
        <v>0</v>
      </c>
      <c r="U52" s="2"/>
      <c r="V52" s="2">
        <v>2010</v>
      </c>
      <c r="W52" s="14">
        <v>202877.98</v>
      </c>
      <c r="X52" s="14">
        <v>330569.98</v>
      </c>
      <c r="Y52" s="14">
        <v>127691.99999999997</v>
      </c>
    </row>
    <row r="53" spans="1:25">
      <c r="A53" s="4">
        <v>2011</v>
      </c>
      <c r="B53" s="33">
        <v>25925.760000000002</v>
      </c>
      <c r="C53" s="34">
        <v>83164.77</v>
      </c>
      <c r="D53" s="34">
        <v>10563.84</v>
      </c>
      <c r="E53" s="34">
        <v>165300</v>
      </c>
      <c r="F53" s="34">
        <v>0</v>
      </c>
      <c r="G53" s="34">
        <v>22027.5</v>
      </c>
      <c r="H53" s="35">
        <v>306981.87</v>
      </c>
      <c r="I53" s="14">
        <v>549053.59000000008</v>
      </c>
      <c r="J53" s="14">
        <v>-242071.72000000009</v>
      </c>
      <c r="K53" s="4">
        <v>2011</v>
      </c>
      <c r="L53" s="33">
        <v>23838.885000000002</v>
      </c>
      <c r="M53" s="34">
        <v>13707.720000000001</v>
      </c>
      <c r="N53" s="34">
        <v>6914.88</v>
      </c>
      <c r="O53" s="34">
        <v>42057</v>
      </c>
      <c r="P53" s="34">
        <v>0</v>
      </c>
      <c r="Q53" s="34">
        <v>28945</v>
      </c>
      <c r="R53" s="35">
        <v>115463.485</v>
      </c>
      <c r="S53" s="14">
        <v>167034.94500000001</v>
      </c>
      <c r="T53" s="14">
        <v>-51571.460000000006</v>
      </c>
      <c r="U53" s="2"/>
      <c r="V53" s="2">
        <v>2011</v>
      </c>
      <c r="W53" s="14">
        <v>716088.53500000015</v>
      </c>
      <c r="X53" s="14">
        <v>422445.35499999998</v>
      </c>
      <c r="Y53" s="14">
        <v>-293643.18000000011</v>
      </c>
    </row>
    <row r="54" spans="1:25">
      <c r="A54" s="4">
        <v>2012</v>
      </c>
      <c r="B54" s="33">
        <v>71833.86</v>
      </c>
      <c r="C54" s="34">
        <v>96804.63</v>
      </c>
      <c r="D54" s="34">
        <v>12655.44</v>
      </c>
      <c r="E54" s="34">
        <v>139612.5</v>
      </c>
      <c r="F54" s="34">
        <v>1620</v>
      </c>
      <c r="G54" s="34">
        <v>48703.5</v>
      </c>
      <c r="H54" s="35">
        <v>371229.93</v>
      </c>
      <c r="I54" s="14">
        <v>336395.935</v>
      </c>
      <c r="J54" s="14">
        <v>34833.994999999995</v>
      </c>
      <c r="K54" s="4">
        <v>2012</v>
      </c>
      <c r="L54" s="33">
        <v>23065.56</v>
      </c>
      <c r="M54" s="34">
        <v>33738.120000000003</v>
      </c>
      <c r="N54" s="34">
        <v>6123.6</v>
      </c>
      <c r="O54" s="34">
        <v>56301.000000000007</v>
      </c>
      <c r="P54" s="34">
        <v>0</v>
      </c>
      <c r="Q54" s="34">
        <v>1820</v>
      </c>
      <c r="R54" s="35">
        <v>121048.28000000001</v>
      </c>
      <c r="S54" s="14">
        <v>129237.30000000002</v>
      </c>
      <c r="T54" s="14">
        <v>-8189.0200000000041</v>
      </c>
      <c r="U54" s="2"/>
      <c r="V54" s="2">
        <v>2012</v>
      </c>
      <c r="W54" s="14">
        <v>465633.23499999999</v>
      </c>
      <c r="X54" s="14">
        <v>492278.21</v>
      </c>
      <c r="Y54" s="14">
        <v>26644.974999999991</v>
      </c>
    </row>
    <row r="55" spans="1:25">
      <c r="A55" s="4">
        <v>2013</v>
      </c>
      <c r="B55" s="33">
        <v>78305.850000000006</v>
      </c>
      <c r="C55" s="34">
        <v>171009.54</v>
      </c>
      <c r="D55" s="34">
        <v>25719.119999999999</v>
      </c>
      <c r="E55" s="34">
        <v>102424.50000000001</v>
      </c>
      <c r="F55" s="34">
        <v>0</v>
      </c>
      <c r="G55" s="34">
        <v>49654.5</v>
      </c>
      <c r="H55" s="35">
        <v>427113.51</v>
      </c>
      <c r="I55" s="14">
        <v>220237.74500000002</v>
      </c>
      <c r="J55" s="14">
        <v>206875.76499999998</v>
      </c>
      <c r="K55" s="4">
        <v>2013</v>
      </c>
      <c r="L55" s="33">
        <v>75244.05</v>
      </c>
      <c r="M55" s="34">
        <v>76050.000000000015</v>
      </c>
      <c r="N55" s="34">
        <v>3265.92</v>
      </c>
      <c r="O55" s="34">
        <v>68208</v>
      </c>
      <c r="P55" s="34">
        <v>0</v>
      </c>
      <c r="Q55" s="34">
        <v>23639</v>
      </c>
      <c r="R55" s="35">
        <v>246406.97000000003</v>
      </c>
      <c r="S55" s="14">
        <v>218050.93</v>
      </c>
      <c r="T55" s="14">
        <v>28356.040000000037</v>
      </c>
      <c r="U55" s="2"/>
      <c r="V55" s="2">
        <v>2013</v>
      </c>
      <c r="W55" s="14">
        <v>438288.67500000005</v>
      </c>
      <c r="X55" s="14">
        <v>673520.48</v>
      </c>
      <c r="Y55" s="14">
        <v>235231.80500000002</v>
      </c>
    </row>
    <row r="56" spans="1:25" ht="15.75" thickBot="1">
      <c r="A56" s="4">
        <v>2014</v>
      </c>
      <c r="B56" s="36">
        <v>1632.96</v>
      </c>
      <c r="C56" s="37">
        <v>26535.600000000002</v>
      </c>
      <c r="D56" s="37">
        <v>4082.4</v>
      </c>
      <c r="E56" s="37">
        <v>17982.000000000004</v>
      </c>
      <c r="F56" s="37">
        <v>0</v>
      </c>
      <c r="G56" s="37">
        <v>7420</v>
      </c>
      <c r="H56" s="38">
        <v>57652.960000000006</v>
      </c>
      <c r="I56" s="14">
        <v>33291.000000000007</v>
      </c>
      <c r="J56" s="14">
        <v>24361.96</v>
      </c>
      <c r="K56" s="4">
        <v>2014</v>
      </c>
      <c r="L56" s="36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8">
        <v>0</v>
      </c>
      <c r="S56" s="14">
        <v>0</v>
      </c>
      <c r="T56" s="14">
        <v>0</v>
      </c>
      <c r="U56" s="2"/>
      <c r="V56" s="2">
        <v>2014</v>
      </c>
      <c r="W56" s="14">
        <v>33291.000000000007</v>
      </c>
      <c r="X56" s="14">
        <v>57652.960000000006</v>
      </c>
      <c r="Y56" s="14">
        <v>24361.96</v>
      </c>
    </row>
    <row r="57" spans="1:25">
      <c r="A57" s="4"/>
      <c r="B57" s="5"/>
      <c r="C57" s="5"/>
      <c r="D57" s="5"/>
      <c r="E57" s="5"/>
      <c r="F57" s="5"/>
      <c r="G57" s="3" t="s">
        <v>15</v>
      </c>
      <c r="H57" s="14">
        <v>1481803.25</v>
      </c>
      <c r="I57" s="14">
        <v>1330111.2500000002</v>
      </c>
      <c r="J57" s="14">
        <v>151691.99999999977</v>
      </c>
      <c r="K57" s="4"/>
      <c r="L57" s="5"/>
      <c r="M57" s="5"/>
      <c r="N57" s="5"/>
      <c r="O57" s="5"/>
      <c r="P57" s="5"/>
      <c r="Q57" s="3" t="s">
        <v>16</v>
      </c>
      <c r="R57" s="14">
        <v>494663.73500000004</v>
      </c>
      <c r="S57" s="14">
        <v>526068.17500000005</v>
      </c>
      <c r="T57" s="14">
        <v>-31404.440000000002</v>
      </c>
      <c r="U57" s="2"/>
      <c r="V57" s="32" t="s">
        <v>56</v>
      </c>
      <c r="W57" s="14">
        <v>1856179.425</v>
      </c>
      <c r="X57" s="14">
        <v>1976466.9849999999</v>
      </c>
      <c r="Y57" s="14">
        <v>120287.55999999988</v>
      </c>
    </row>
    <row r="58" spans="1:25">
      <c r="A58" s="4"/>
      <c r="B58" s="5"/>
      <c r="C58" s="5"/>
      <c r="D58" s="5"/>
      <c r="E58" s="5"/>
      <c r="F58" s="5"/>
      <c r="G58" s="3"/>
      <c r="H58" s="5"/>
      <c r="I58" s="5"/>
      <c r="J58" s="5">
        <v>151691.99999999985</v>
      </c>
      <c r="K58" s="4"/>
      <c r="L58" s="5"/>
      <c r="M58" s="5"/>
      <c r="N58" s="5"/>
      <c r="O58" s="5"/>
      <c r="P58" s="5"/>
      <c r="Q58" s="3" t="s">
        <v>17</v>
      </c>
      <c r="R58" s="15">
        <v>0.33382551630926716</v>
      </c>
      <c r="S58" s="2"/>
      <c r="T58" s="5">
        <v>-31404.439999999973</v>
      </c>
      <c r="U58" s="32"/>
      <c r="V58" s="14"/>
      <c r="W58" s="14"/>
      <c r="X58" s="14"/>
      <c r="Y58" s="2"/>
    </row>
    <row r="59" spans="1: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</sheetData>
  <mergeCells count="10">
    <mergeCell ref="B39:H39"/>
    <mergeCell ref="L39:R39"/>
    <mergeCell ref="B49:H49"/>
    <mergeCell ref="L49:R49"/>
    <mergeCell ref="B2:J2"/>
    <mergeCell ref="N2:V2"/>
    <mergeCell ref="B12:J12"/>
    <mergeCell ref="N12:V12"/>
    <mergeCell ref="B24:J24"/>
    <mergeCell ref="N24:V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58"/>
  <sheetViews>
    <sheetView topLeftCell="A22" workbookViewId="0">
      <selection activeCell="B35" sqref="B35:H35"/>
    </sheetView>
  </sheetViews>
  <sheetFormatPr defaultRowHeight="15"/>
  <cols>
    <col min="1" max="1" width="6" bestFit="1" customWidth="1"/>
    <col min="2" max="2" width="10.85546875" bestFit="1" customWidth="1"/>
    <col min="3" max="3" width="8.85546875" bestFit="1" customWidth="1"/>
    <col min="4" max="4" width="5.42578125" bestFit="1" customWidth="1"/>
    <col min="5" max="5" width="8.85546875" bestFit="1" customWidth="1"/>
    <col min="6" max="6" width="12" bestFit="1" customWidth="1"/>
    <col min="7" max="7" width="10" bestFit="1" customWidth="1"/>
    <col min="8" max="8" width="10.140625" bestFit="1" customWidth="1"/>
    <col min="9" max="9" width="9.5703125" bestFit="1" customWidth="1"/>
    <col min="10" max="10" width="10.140625" bestFit="1" customWidth="1"/>
    <col min="13" max="13" width="8.85546875" bestFit="1" customWidth="1"/>
    <col min="14" max="14" width="10.85546875" bestFit="1" customWidth="1"/>
    <col min="15" max="15" width="8.85546875" bestFit="1" customWidth="1"/>
    <col min="16" max="16" width="10.140625" bestFit="1" customWidth="1"/>
    <col min="17" max="17" width="8.28515625" bestFit="1" customWidth="1"/>
    <col min="18" max="18" width="9.5703125" bestFit="1" customWidth="1"/>
    <col min="19" max="19" width="12.7109375" bestFit="1" customWidth="1"/>
    <col min="20" max="20" width="11.85546875" bestFit="1" customWidth="1"/>
    <col min="21" max="21" width="12" bestFit="1" customWidth="1"/>
    <col min="22" max="22" width="10.140625" bestFit="1" customWidth="1"/>
    <col min="24" max="24" width="11.140625" bestFit="1" customWidth="1"/>
  </cols>
  <sheetData>
    <row r="1" spans="1:26" ht="15.75" thickBot="1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1"/>
      <c r="N1" s="2"/>
      <c r="O1" s="2"/>
      <c r="P1" s="2"/>
      <c r="Q1" s="2"/>
      <c r="R1" s="2"/>
      <c r="S1" s="2"/>
      <c r="T1" s="2"/>
      <c r="U1" s="3"/>
      <c r="V1" s="2"/>
    </row>
    <row r="2" spans="1:26">
      <c r="A2" s="4"/>
      <c r="B2" s="46" t="s">
        <v>48</v>
      </c>
      <c r="C2" s="47"/>
      <c r="D2" s="47"/>
      <c r="E2" s="47"/>
      <c r="F2" s="47"/>
      <c r="G2" s="47"/>
      <c r="H2" s="47"/>
      <c r="I2" s="47"/>
      <c r="J2" s="48"/>
      <c r="K2" s="5"/>
      <c r="L2" s="5"/>
      <c r="M2" s="4"/>
      <c r="N2" s="46" t="s">
        <v>49</v>
      </c>
      <c r="O2" s="47"/>
      <c r="P2" s="47"/>
      <c r="Q2" s="47"/>
      <c r="R2" s="47"/>
      <c r="S2" s="47"/>
      <c r="T2" s="47"/>
      <c r="U2" s="47"/>
      <c r="V2" s="48"/>
    </row>
    <row r="3" spans="1:26">
      <c r="A3" s="4"/>
      <c r="B3" s="6" t="s">
        <v>2</v>
      </c>
      <c r="C3" s="7" t="s">
        <v>3</v>
      </c>
      <c r="D3" s="7" t="s">
        <v>4</v>
      </c>
      <c r="E3" s="7" t="s">
        <v>18</v>
      </c>
      <c r="F3" s="7" t="s">
        <v>19</v>
      </c>
      <c r="G3" s="7" t="s">
        <v>20</v>
      </c>
      <c r="H3" s="7"/>
      <c r="I3" s="8" t="s">
        <v>7</v>
      </c>
      <c r="J3" s="9"/>
      <c r="K3" s="5"/>
      <c r="L3" s="5"/>
      <c r="M3" s="4"/>
      <c r="N3" s="6" t="s">
        <v>2</v>
      </c>
      <c r="O3" s="7" t="s">
        <v>3</v>
      </c>
      <c r="P3" s="7" t="s">
        <v>33</v>
      </c>
      <c r="Q3" s="7" t="s">
        <v>18</v>
      </c>
      <c r="R3" s="7" t="s">
        <v>19</v>
      </c>
      <c r="S3" s="7" t="s">
        <v>20</v>
      </c>
      <c r="T3" s="7"/>
      <c r="U3" s="8" t="s">
        <v>7</v>
      </c>
      <c r="V3" s="9"/>
    </row>
    <row r="4" spans="1:26">
      <c r="A4" s="4">
        <v>2009</v>
      </c>
      <c r="B4" s="10">
        <f t="shared" ref="B4:C11" si="0">B41</f>
        <v>0</v>
      </c>
      <c r="C4" s="11">
        <f t="shared" si="0"/>
        <v>0</v>
      </c>
      <c r="D4" s="11"/>
      <c r="E4" s="11">
        <f t="shared" ref="E4:G11" si="1">D41</f>
        <v>0</v>
      </c>
      <c r="F4" s="11">
        <f t="shared" si="1"/>
        <v>0</v>
      </c>
      <c r="G4" s="11">
        <f t="shared" si="1"/>
        <v>0</v>
      </c>
      <c r="H4" s="11"/>
      <c r="I4" s="12">
        <f>G41</f>
        <v>0</v>
      </c>
      <c r="J4" s="13"/>
      <c r="K4" s="5"/>
      <c r="L4" s="5"/>
      <c r="M4" s="4">
        <v>2009</v>
      </c>
      <c r="N4" s="10">
        <f t="shared" ref="N4:O11" si="2">L41</f>
        <v>0</v>
      </c>
      <c r="O4" s="11">
        <f t="shared" si="2"/>
        <v>0</v>
      </c>
      <c r="P4" s="11"/>
      <c r="Q4" s="11">
        <f t="shared" ref="Q4:S11" si="3">N41</f>
        <v>0</v>
      </c>
      <c r="R4" s="11">
        <f t="shared" si="3"/>
        <v>0</v>
      </c>
      <c r="S4" s="11">
        <f t="shared" si="3"/>
        <v>0</v>
      </c>
      <c r="T4" s="11"/>
      <c r="U4" s="12">
        <f>Q41</f>
        <v>0</v>
      </c>
      <c r="V4" s="13"/>
    </row>
    <row r="5" spans="1:26">
      <c r="A5" s="4">
        <v>2010</v>
      </c>
      <c r="B5" s="10">
        <f t="shared" si="0"/>
        <v>128</v>
      </c>
      <c r="C5" s="11">
        <f t="shared" si="0"/>
        <v>464</v>
      </c>
      <c r="D5" s="11"/>
      <c r="E5" s="11">
        <f t="shared" si="1"/>
        <v>2756</v>
      </c>
      <c r="F5" s="11">
        <f t="shared" si="1"/>
        <v>336</v>
      </c>
      <c r="G5" s="11">
        <f t="shared" si="1"/>
        <v>2644</v>
      </c>
      <c r="H5" s="11"/>
      <c r="I5" s="12">
        <f t="shared" ref="I5:I11" si="4">G42</f>
        <v>87108</v>
      </c>
      <c r="J5" s="13"/>
      <c r="K5" s="5"/>
      <c r="L5" s="5"/>
      <c r="M5" s="4">
        <v>2010</v>
      </c>
      <c r="N5" s="10">
        <f t="shared" si="2"/>
        <v>0</v>
      </c>
      <c r="O5" s="11">
        <f t="shared" si="2"/>
        <v>208</v>
      </c>
      <c r="P5" s="11"/>
      <c r="Q5" s="11">
        <f t="shared" si="3"/>
        <v>16</v>
      </c>
      <c r="R5" s="11">
        <f t="shared" si="3"/>
        <v>16</v>
      </c>
      <c r="S5" s="11">
        <f t="shared" si="3"/>
        <v>48</v>
      </c>
      <c r="T5" s="11"/>
      <c r="U5" s="12">
        <f t="shared" ref="U5:U11" si="5">Q42</f>
        <v>7500</v>
      </c>
      <c r="V5" s="13"/>
    </row>
    <row r="6" spans="1:26">
      <c r="A6" s="4">
        <v>2011</v>
      </c>
      <c r="B6" s="10">
        <f t="shared" si="0"/>
        <v>136</v>
      </c>
      <c r="C6" s="11">
        <f t="shared" si="0"/>
        <v>804</v>
      </c>
      <c r="D6" s="11"/>
      <c r="E6" s="11">
        <f t="shared" si="1"/>
        <v>2052</v>
      </c>
      <c r="F6" s="11">
        <f t="shared" si="1"/>
        <v>676</v>
      </c>
      <c r="G6" s="11">
        <f t="shared" si="1"/>
        <v>2256</v>
      </c>
      <c r="H6" s="11"/>
      <c r="I6" s="12">
        <f t="shared" si="4"/>
        <v>214750</v>
      </c>
      <c r="J6" s="13"/>
      <c r="K6" s="5"/>
      <c r="L6" s="5"/>
      <c r="M6" s="4">
        <v>2011</v>
      </c>
      <c r="N6" s="10">
        <f t="shared" si="2"/>
        <v>40</v>
      </c>
      <c r="O6" s="11">
        <f t="shared" si="2"/>
        <v>168</v>
      </c>
      <c r="P6" s="11"/>
      <c r="Q6" s="11">
        <f t="shared" si="3"/>
        <v>88</v>
      </c>
      <c r="R6" s="11">
        <f t="shared" si="3"/>
        <v>64</v>
      </c>
      <c r="S6" s="11">
        <f t="shared" si="3"/>
        <v>136</v>
      </c>
      <c r="T6" s="11"/>
      <c r="U6" s="12">
        <f t="shared" si="5"/>
        <v>22250</v>
      </c>
      <c r="V6" s="13"/>
    </row>
    <row r="7" spans="1:26">
      <c r="A7" s="4">
        <v>2012</v>
      </c>
      <c r="B7" s="10">
        <f t="shared" si="0"/>
        <v>152</v>
      </c>
      <c r="C7" s="11">
        <f t="shared" si="0"/>
        <v>1634</v>
      </c>
      <c r="D7" s="11"/>
      <c r="E7" s="11">
        <f t="shared" si="1"/>
        <v>2122</v>
      </c>
      <c r="F7" s="11">
        <f t="shared" si="1"/>
        <v>926</v>
      </c>
      <c r="G7" s="11">
        <f t="shared" si="1"/>
        <v>2516</v>
      </c>
      <c r="H7" s="11"/>
      <c r="I7" s="12">
        <f t="shared" si="4"/>
        <v>425760</v>
      </c>
      <c r="J7" s="13"/>
      <c r="K7" s="5"/>
      <c r="L7" s="5"/>
      <c r="M7" s="4">
        <v>2012</v>
      </c>
      <c r="N7" s="10">
        <f t="shared" si="2"/>
        <v>252</v>
      </c>
      <c r="O7" s="11">
        <f t="shared" si="2"/>
        <v>849</v>
      </c>
      <c r="P7" s="11"/>
      <c r="Q7" s="11">
        <f t="shared" si="3"/>
        <v>52</v>
      </c>
      <c r="R7" s="11">
        <f t="shared" si="3"/>
        <v>316</v>
      </c>
      <c r="S7" s="11">
        <f t="shared" si="3"/>
        <v>80</v>
      </c>
      <c r="T7" s="11"/>
      <c r="U7" s="12">
        <f t="shared" si="5"/>
        <v>256750</v>
      </c>
      <c r="V7" s="13"/>
    </row>
    <row r="8" spans="1:26">
      <c r="A8" s="4">
        <v>2013</v>
      </c>
      <c r="B8" s="10">
        <f t="shared" si="0"/>
        <v>48</v>
      </c>
      <c r="C8" s="11">
        <f t="shared" si="0"/>
        <v>2522</v>
      </c>
      <c r="D8" s="11"/>
      <c r="E8" s="11">
        <f t="shared" si="1"/>
        <v>2546</v>
      </c>
      <c r="F8" s="11">
        <f t="shared" si="1"/>
        <v>250</v>
      </c>
      <c r="G8" s="11">
        <f t="shared" si="1"/>
        <v>2594</v>
      </c>
      <c r="H8" s="11"/>
      <c r="I8" s="12">
        <f t="shared" si="4"/>
        <v>646650</v>
      </c>
      <c r="J8" s="13"/>
      <c r="K8" s="5"/>
      <c r="L8" s="5"/>
      <c r="M8" s="4">
        <v>2013</v>
      </c>
      <c r="N8" s="10">
        <f t="shared" si="2"/>
        <v>72</v>
      </c>
      <c r="O8" s="11">
        <f t="shared" si="2"/>
        <v>488</v>
      </c>
      <c r="P8" s="11"/>
      <c r="Q8" s="11">
        <f t="shared" si="3"/>
        <v>0</v>
      </c>
      <c r="R8" s="11">
        <f t="shared" si="3"/>
        <v>302</v>
      </c>
      <c r="S8" s="11">
        <f t="shared" si="3"/>
        <v>0</v>
      </c>
      <c r="T8" s="11"/>
      <c r="U8" s="12">
        <f t="shared" si="5"/>
        <v>55500</v>
      </c>
      <c r="V8" s="13"/>
    </row>
    <row r="9" spans="1:26">
      <c r="A9" s="4">
        <v>2014</v>
      </c>
      <c r="B9" s="10">
        <f t="shared" si="0"/>
        <v>0</v>
      </c>
      <c r="C9" s="11">
        <f t="shared" si="0"/>
        <v>296</v>
      </c>
      <c r="D9" s="11"/>
      <c r="E9" s="11">
        <f t="shared" si="1"/>
        <v>202</v>
      </c>
      <c r="F9" s="11">
        <f t="shared" si="1"/>
        <v>16</v>
      </c>
      <c r="G9" s="11">
        <f t="shared" si="1"/>
        <v>222</v>
      </c>
      <c r="H9" s="11"/>
      <c r="I9" s="12">
        <f t="shared" si="4"/>
        <v>32200</v>
      </c>
      <c r="J9" s="13"/>
      <c r="K9" s="5"/>
      <c r="L9" s="5"/>
      <c r="M9" s="4">
        <v>2014</v>
      </c>
      <c r="N9" s="10">
        <f t="shared" si="2"/>
        <v>40</v>
      </c>
      <c r="O9" s="11">
        <f t="shared" si="2"/>
        <v>66</v>
      </c>
      <c r="P9" s="11"/>
      <c r="Q9" s="11">
        <f t="shared" si="3"/>
        <v>40</v>
      </c>
      <c r="R9" s="11">
        <f t="shared" si="3"/>
        <v>44</v>
      </c>
      <c r="S9" s="11">
        <f t="shared" si="3"/>
        <v>40</v>
      </c>
      <c r="T9" s="11"/>
      <c r="U9" s="12">
        <f t="shared" si="5"/>
        <v>63000</v>
      </c>
      <c r="V9" s="13"/>
    </row>
    <row r="10" spans="1:26">
      <c r="A10" s="4" t="s">
        <v>8</v>
      </c>
      <c r="B10" s="10">
        <f t="shared" si="0"/>
        <v>0</v>
      </c>
      <c r="C10" s="11">
        <f t="shared" si="0"/>
        <v>0</v>
      </c>
      <c r="D10" s="11"/>
      <c r="E10" s="11">
        <f t="shared" si="1"/>
        <v>0</v>
      </c>
      <c r="F10" s="11">
        <f t="shared" si="1"/>
        <v>0</v>
      </c>
      <c r="G10" s="11">
        <f t="shared" si="1"/>
        <v>0</v>
      </c>
      <c r="H10" s="11"/>
      <c r="I10" s="12">
        <f t="shared" si="4"/>
        <v>0</v>
      </c>
      <c r="J10" s="13"/>
      <c r="K10" s="5"/>
      <c r="L10" s="5"/>
      <c r="M10" s="4" t="s">
        <v>8</v>
      </c>
      <c r="N10" s="10">
        <f t="shared" si="2"/>
        <v>0</v>
      </c>
      <c r="O10" s="11">
        <f t="shared" si="2"/>
        <v>0</v>
      </c>
      <c r="P10" s="11"/>
      <c r="Q10" s="11">
        <f t="shared" si="3"/>
        <v>0</v>
      </c>
      <c r="R10" s="11">
        <f t="shared" si="3"/>
        <v>0</v>
      </c>
      <c r="S10" s="11">
        <f t="shared" si="3"/>
        <v>0</v>
      </c>
      <c r="T10" s="11"/>
      <c r="U10" s="12">
        <f t="shared" si="5"/>
        <v>0</v>
      </c>
      <c r="V10" s="13"/>
    </row>
    <row r="11" spans="1:26">
      <c r="A11" s="4" t="s">
        <v>9</v>
      </c>
      <c r="B11" s="10">
        <f t="shared" si="0"/>
        <v>0</v>
      </c>
      <c r="C11" s="11">
        <f t="shared" si="0"/>
        <v>0</v>
      </c>
      <c r="D11" s="11"/>
      <c r="E11" s="11">
        <f t="shared" si="1"/>
        <v>0</v>
      </c>
      <c r="F11" s="11">
        <f t="shared" si="1"/>
        <v>0</v>
      </c>
      <c r="G11" s="11">
        <f t="shared" si="1"/>
        <v>0</v>
      </c>
      <c r="H11" s="11"/>
      <c r="I11" s="12">
        <f t="shared" si="4"/>
        <v>0</v>
      </c>
      <c r="J11" s="13"/>
      <c r="K11" s="5"/>
      <c r="L11" s="5"/>
      <c r="M11" s="4" t="s">
        <v>9</v>
      </c>
      <c r="N11" s="10">
        <f t="shared" si="2"/>
        <v>0</v>
      </c>
      <c r="O11" s="11">
        <f t="shared" si="2"/>
        <v>0</v>
      </c>
      <c r="P11" s="11"/>
      <c r="Q11" s="11">
        <f t="shared" si="3"/>
        <v>0</v>
      </c>
      <c r="R11" s="11">
        <f t="shared" si="3"/>
        <v>0</v>
      </c>
      <c r="S11" s="11">
        <f t="shared" si="3"/>
        <v>0</v>
      </c>
      <c r="T11" s="11"/>
      <c r="U11" s="12">
        <f t="shared" si="5"/>
        <v>0</v>
      </c>
      <c r="V11" s="13"/>
    </row>
    <row r="12" spans="1:26">
      <c r="A12" s="4"/>
      <c r="B12" s="49" t="s">
        <v>10</v>
      </c>
      <c r="C12" s="50"/>
      <c r="D12" s="50"/>
      <c r="E12" s="50"/>
      <c r="F12" s="50"/>
      <c r="G12" s="50"/>
      <c r="H12" s="50"/>
      <c r="I12" s="50"/>
      <c r="J12" s="51"/>
      <c r="K12" s="5"/>
      <c r="L12" s="5"/>
      <c r="M12" s="4"/>
      <c r="N12" s="49" t="s">
        <v>11</v>
      </c>
      <c r="O12" s="50"/>
      <c r="P12" s="50"/>
      <c r="Q12" s="50"/>
      <c r="R12" s="50"/>
      <c r="S12" s="50"/>
      <c r="T12" s="50"/>
      <c r="U12" s="50"/>
      <c r="V12" s="51"/>
    </row>
    <row r="13" spans="1:26">
      <c r="A13" s="4"/>
      <c r="B13" s="6" t="s">
        <v>2</v>
      </c>
      <c r="C13" s="7" t="s">
        <v>3</v>
      </c>
      <c r="D13" s="7" t="s">
        <v>4</v>
      </c>
      <c r="E13" s="7" t="s">
        <v>18</v>
      </c>
      <c r="F13" s="7" t="s">
        <v>19</v>
      </c>
      <c r="G13" s="7" t="s">
        <v>20</v>
      </c>
      <c r="H13" s="7"/>
      <c r="I13" s="8" t="s">
        <v>7</v>
      </c>
      <c r="J13" s="9" t="s">
        <v>14</v>
      </c>
      <c r="K13" s="5"/>
      <c r="L13" s="5"/>
      <c r="M13" s="4"/>
      <c r="N13" s="6" t="s">
        <v>2</v>
      </c>
      <c r="O13" s="7" t="s">
        <v>3</v>
      </c>
      <c r="P13" s="7" t="s">
        <v>33</v>
      </c>
      <c r="Q13" s="7" t="s">
        <v>18</v>
      </c>
      <c r="R13" s="7" t="s">
        <v>19</v>
      </c>
      <c r="S13" s="7" t="s">
        <v>20</v>
      </c>
      <c r="T13" s="7"/>
      <c r="U13" s="8" t="s">
        <v>7</v>
      </c>
      <c r="V13" s="9" t="s">
        <v>14</v>
      </c>
      <c r="X13" s="39" t="s">
        <v>59</v>
      </c>
      <c r="Y13" s="39" t="s">
        <v>43</v>
      </c>
      <c r="Z13" s="39" t="s">
        <v>61</v>
      </c>
    </row>
    <row r="14" spans="1:26">
      <c r="A14" s="4">
        <v>2009</v>
      </c>
      <c r="B14" s="16">
        <f t="shared" ref="B14:C19" si="6">B51</f>
        <v>0</v>
      </c>
      <c r="C14" s="12">
        <f t="shared" si="6"/>
        <v>0</v>
      </c>
      <c r="D14" s="12"/>
      <c r="E14" s="12">
        <f t="shared" ref="E14:G19" si="7">D51</f>
        <v>0</v>
      </c>
      <c r="F14" s="16">
        <f t="shared" si="7"/>
        <v>0</v>
      </c>
      <c r="G14" s="16">
        <f t="shared" si="7"/>
        <v>0</v>
      </c>
      <c r="H14" s="12"/>
      <c r="I14" s="16">
        <f t="shared" ref="I14:J19" si="8">G51</f>
        <v>0</v>
      </c>
      <c r="J14" s="16">
        <f t="shared" si="8"/>
        <v>0</v>
      </c>
      <c r="K14" s="5"/>
      <c r="L14" s="5"/>
      <c r="M14" s="4">
        <v>2009</v>
      </c>
      <c r="N14" s="16">
        <f t="shared" ref="N14:O19" si="9">L51</f>
        <v>0</v>
      </c>
      <c r="O14" s="12">
        <f t="shared" si="9"/>
        <v>0</v>
      </c>
      <c r="P14" s="12"/>
      <c r="Q14" s="12">
        <f t="shared" ref="Q14:S19" si="10">N51</f>
        <v>0</v>
      </c>
      <c r="R14" s="12">
        <f t="shared" si="10"/>
        <v>0</v>
      </c>
      <c r="S14" s="12">
        <f t="shared" si="10"/>
        <v>0</v>
      </c>
      <c r="T14" s="12"/>
      <c r="U14" s="12">
        <f t="shared" ref="U14:V19" si="11">Q51</f>
        <v>0</v>
      </c>
      <c r="V14" s="17">
        <f t="shared" si="11"/>
        <v>0</v>
      </c>
      <c r="X14" s="27">
        <f t="shared" ref="X14:X19" si="12">J14+V14</f>
        <v>0</v>
      </c>
      <c r="Y14" s="27">
        <f>Mechanics!X14</f>
        <v>0</v>
      </c>
      <c r="Z14" s="27">
        <f>Services!X14</f>
        <v>0</v>
      </c>
    </row>
    <row r="15" spans="1:26">
      <c r="A15" s="4">
        <v>2010</v>
      </c>
      <c r="B15" s="16">
        <f t="shared" si="6"/>
        <v>15170.4</v>
      </c>
      <c r="C15" s="12">
        <f t="shared" si="6"/>
        <v>51976.08</v>
      </c>
      <c r="D15" s="12"/>
      <c r="E15" s="12">
        <f t="shared" si="7"/>
        <v>0</v>
      </c>
      <c r="F15" s="12">
        <f t="shared" si="7"/>
        <v>48576</v>
      </c>
      <c r="G15" s="12">
        <f t="shared" si="7"/>
        <v>0</v>
      </c>
      <c r="H15" s="12"/>
      <c r="I15" s="12">
        <f t="shared" si="8"/>
        <v>87108</v>
      </c>
      <c r="J15" s="17">
        <f t="shared" si="8"/>
        <v>202830.48</v>
      </c>
      <c r="K15" s="5"/>
      <c r="L15" s="5"/>
      <c r="M15" s="4">
        <v>2010</v>
      </c>
      <c r="N15" s="16">
        <f t="shared" si="9"/>
        <v>0</v>
      </c>
      <c r="O15" s="12">
        <f t="shared" si="9"/>
        <v>24336</v>
      </c>
      <c r="P15" s="12"/>
      <c r="Q15" s="12">
        <f t="shared" si="10"/>
        <v>0</v>
      </c>
      <c r="R15" s="12">
        <f t="shared" si="10"/>
        <v>2400</v>
      </c>
      <c r="S15" s="12">
        <f t="shared" si="10"/>
        <v>0</v>
      </c>
      <c r="T15" s="12"/>
      <c r="U15" s="12">
        <f t="shared" si="11"/>
        <v>7500</v>
      </c>
      <c r="V15" s="17">
        <f t="shared" si="11"/>
        <v>34236</v>
      </c>
      <c r="X15" s="27">
        <f t="shared" si="12"/>
        <v>237066.48</v>
      </c>
      <c r="Y15" s="27">
        <f>Mechanics!X15</f>
        <v>330569.98</v>
      </c>
      <c r="Z15" s="27">
        <f>Services!X15</f>
        <v>66252.160000000003</v>
      </c>
    </row>
    <row r="16" spans="1:26">
      <c r="A16" s="4">
        <v>2011</v>
      </c>
      <c r="B16" s="16">
        <f t="shared" si="6"/>
        <v>15603.84</v>
      </c>
      <c r="C16" s="12">
        <f t="shared" si="6"/>
        <v>87487.92</v>
      </c>
      <c r="D16" s="12"/>
      <c r="E16" s="12">
        <f t="shared" si="7"/>
        <v>0</v>
      </c>
      <c r="F16" s="12">
        <f t="shared" si="7"/>
        <v>88176</v>
      </c>
      <c r="G16" s="12">
        <f t="shared" si="7"/>
        <v>0</v>
      </c>
      <c r="H16" s="12"/>
      <c r="I16" s="12">
        <f t="shared" si="8"/>
        <v>214750</v>
      </c>
      <c r="J16" s="17">
        <f t="shared" si="8"/>
        <v>406017.76</v>
      </c>
      <c r="K16" s="5"/>
      <c r="L16" s="5"/>
      <c r="M16" s="4">
        <v>2011</v>
      </c>
      <c r="N16" s="16">
        <f t="shared" si="9"/>
        <v>4561.2</v>
      </c>
      <c r="O16" s="12">
        <f t="shared" si="9"/>
        <v>17166.240000000002</v>
      </c>
      <c r="P16" s="12"/>
      <c r="Q16" s="12">
        <f t="shared" si="10"/>
        <v>0</v>
      </c>
      <c r="R16" s="12">
        <f t="shared" si="10"/>
        <v>8460</v>
      </c>
      <c r="S16" s="12">
        <f t="shared" si="10"/>
        <v>0</v>
      </c>
      <c r="T16" s="12"/>
      <c r="U16" s="12">
        <f t="shared" si="11"/>
        <v>22250</v>
      </c>
      <c r="V16" s="17">
        <f t="shared" si="11"/>
        <v>52437.440000000002</v>
      </c>
      <c r="X16" s="27">
        <f t="shared" si="12"/>
        <v>458455.2</v>
      </c>
      <c r="Y16" s="27">
        <f>Mechanics!X16</f>
        <v>422445.35499999998</v>
      </c>
      <c r="Z16" s="27">
        <f>Services!X16</f>
        <v>80373.920000000013</v>
      </c>
    </row>
    <row r="17" spans="1:26">
      <c r="A17" s="4">
        <v>2012</v>
      </c>
      <c r="B17" s="16">
        <f t="shared" si="6"/>
        <v>18385.919999999998</v>
      </c>
      <c r="C17" s="12">
        <f t="shared" si="6"/>
        <v>159300.18000000002</v>
      </c>
      <c r="D17" s="12"/>
      <c r="E17" s="12">
        <f t="shared" si="7"/>
        <v>0</v>
      </c>
      <c r="F17" s="12">
        <f t="shared" si="7"/>
        <v>115017.00000000001</v>
      </c>
      <c r="G17" s="12">
        <f t="shared" si="7"/>
        <v>0</v>
      </c>
      <c r="H17" s="12"/>
      <c r="I17" s="12">
        <f t="shared" si="8"/>
        <v>425760</v>
      </c>
      <c r="J17" s="17">
        <f t="shared" si="8"/>
        <v>718463.10000000009</v>
      </c>
      <c r="K17" s="5"/>
      <c r="L17" s="5"/>
      <c r="M17" s="4">
        <v>2012</v>
      </c>
      <c r="N17" s="16">
        <f t="shared" si="9"/>
        <v>31464.720000000001</v>
      </c>
      <c r="O17" s="12">
        <f t="shared" si="9"/>
        <v>88462.53</v>
      </c>
      <c r="P17" s="12"/>
      <c r="Q17" s="12">
        <f t="shared" si="10"/>
        <v>0</v>
      </c>
      <c r="R17" s="12">
        <f t="shared" si="10"/>
        <v>43638</v>
      </c>
      <c r="S17" s="12">
        <f t="shared" si="10"/>
        <v>0</v>
      </c>
      <c r="T17" s="12"/>
      <c r="U17" s="12">
        <f t="shared" si="11"/>
        <v>256750</v>
      </c>
      <c r="V17" s="17">
        <f t="shared" si="11"/>
        <v>420315.25</v>
      </c>
      <c r="X17" s="27">
        <f t="shared" si="12"/>
        <v>1138778.3500000001</v>
      </c>
      <c r="Y17" s="27">
        <f>Mechanics!X17</f>
        <v>492278.21</v>
      </c>
      <c r="Z17" s="27">
        <f>Services!X17</f>
        <v>371637.32400000002</v>
      </c>
    </row>
    <row r="18" spans="1:26">
      <c r="A18" s="4">
        <v>2013</v>
      </c>
      <c r="B18" s="16">
        <f t="shared" si="6"/>
        <v>4898.88</v>
      </c>
      <c r="C18" s="12">
        <f t="shared" si="6"/>
        <v>239009.94000000003</v>
      </c>
      <c r="D18" s="12"/>
      <c r="E18" s="12">
        <f t="shared" si="7"/>
        <v>0</v>
      </c>
      <c r="F18" s="12">
        <f t="shared" si="7"/>
        <v>30375.000000000004</v>
      </c>
      <c r="G18" s="12">
        <f t="shared" si="7"/>
        <v>0</v>
      </c>
      <c r="H18" s="12"/>
      <c r="I18" s="12">
        <f t="shared" si="8"/>
        <v>646650</v>
      </c>
      <c r="J18" s="17">
        <f t="shared" si="8"/>
        <v>920933.82000000007</v>
      </c>
      <c r="K18" s="5"/>
      <c r="L18" s="5"/>
      <c r="M18" s="4">
        <v>2013</v>
      </c>
      <c r="N18" s="16">
        <f t="shared" si="9"/>
        <v>7348.32</v>
      </c>
      <c r="O18" s="12">
        <f t="shared" si="9"/>
        <v>46247.76</v>
      </c>
      <c r="P18" s="12"/>
      <c r="Q18" s="12">
        <f t="shared" si="10"/>
        <v>0</v>
      </c>
      <c r="R18" s="12">
        <f t="shared" si="10"/>
        <v>36693.000000000007</v>
      </c>
      <c r="S18" s="12">
        <f t="shared" si="10"/>
        <v>0</v>
      </c>
      <c r="T18" s="12"/>
      <c r="U18" s="12">
        <f t="shared" si="11"/>
        <v>55500</v>
      </c>
      <c r="V18" s="17">
        <f t="shared" si="11"/>
        <v>145789.08000000002</v>
      </c>
      <c r="X18" s="27">
        <f t="shared" si="12"/>
        <v>1066722.9000000001</v>
      </c>
      <c r="Y18" s="27">
        <f>Mechanics!X18</f>
        <v>673520.48</v>
      </c>
      <c r="Z18" s="27">
        <f>Services!X18</f>
        <v>135512.38800000004</v>
      </c>
    </row>
    <row r="19" spans="1:26" ht="15.75" thickBot="1">
      <c r="A19" s="4">
        <v>2014</v>
      </c>
      <c r="B19" s="18">
        <f t="shared" si="6"/>
        <v>0</v>
      </c>
      <c r="C19" s="19">
        <f t="shared" si="6"/>
        <v>28051.920000000002</v>
      </c>
      <c r="D19" s="19"/>
      <c r="E19" s="19">
        <f t="shared" si="7"/>
        <v>0</v>
      </c>
      <c r="F19" s="19">
        <f t="shared" si="7"/>
        <v>1944.0000000000002</v>
      </c>
      <c r="G19" s="19">
        <f t="shared" si="7"/>
        <v>0</v>
      </c>
      <c r="H19" s="19"/>
      <c r="I19" s="19">
        <f t="shared" si="8"/>
        <v>32200</v>
      </c>
      <c r="J19" s="20">
        <f t="shared" si="8"/>
        <v>62195.92</v>
      </c>
      <c r="K19" s="5"/>
      <c r="L19" s="5"/>
      <c r="M19" s="4">
        <v>2014</v>
      </c>
      <c r="N19" s="18">
        <f t="shared" si="9"/>
        <v>4082.4</v>
      </c>
      <c r="O19" s="19">
        <f t="shared" si="9"/>
        <v>6254.8200000000006</v>
      </c>
      <c r="P19" s="19"/>
      <c r="Q19" s="19">
        <f t="shared" si="10"/>
        <v>0</v>
      </c>
      <c r="R19" s="19">
        <f t="shared" si="10"/>
        <v>5346.0000000000009</v>
      </c>
      <c r="S19" s="19">
        <f t="shared" si="10"/>
        <v>0</v>
      </c>
      <c r="T19" s="19"/>
      <c r="U19" s="19">
        <f t="shared" si="11"/>
        <v>63000</v>
      </c>
      <c r="V19" s="20">
        <f t="shared" si="11"/>
        <v>78683.22</v>
      </c>
      <c r="X19" s="27">
        <f t="shared" si="12"/>
        <v>140879.14000000001</v>
      </c>
      <c r="Y19" s="27">
        <f>Mechanics!X19</f>
        <v>57652.960000000006</v>
      </c>
      <c r="Z19" s="27">
        <f>Services!X19</f>
        <v>13608.000000000002</v>
      </c>
    </row>
    <row r="20" spans="1:26">
      <c r="A20" s="4"/>
      <c r="B20" s="5"/>
      <c r="C20" s="5"/>
      <c r="D20" s="5"/>
      <c r="E20" s="5"/>
      <c r="F20" s="5"/>
      <c r="G20" s="5"/>
      <c r="H20" s="5"/>
      <c r="I20" s="3" t="s">
        <v>15</v>
      </c>
      <c r="J20" s="14">
        <f>SUM(J14:J19)</f>
        <v>2310441.08</v>
      </c>
      <c r="K20" s="5"/>
      <c r="L20" s="5"/>
      <c r="M20" s="4"/>
      <c r="N20" s="5"/>
      <c r="O20" s="5"/>
      <c r="P20" s="5"/>
      <c r="Q20" s="5"/>
      <c r="R20" s="5"/>
      <c r="S20" s="5"/>
      <c r="T20" s="5"/>
      <c r="U20" s="3" t="s">
        <v>16</v>
      </c>
      <c r="V20" s="27">
        <f>SUM(V14:V19)</f>
        <v>731460.99</v>
      </c>
    </row>
    <row r="21" spans="1:26">
      <c r="A21" s="4"/>
      <c r="B21" s="5"/>
      <c r="C21" s="5"/>
      <c r="D21" s="5"/>
      <c r="E21" s="5"/>
      <c r="F21" s="5"/>
      <c r="G21" s="5"/>
      <c r="H21" s="5"/>
      <c r="I21" s="3"/>
      <c r="K21" s="5"/>
      <c r="L21" s="5"/>
      <c r="M21" s="4"/>
      <c r="N21" s="5"/>
      <c r="O21" s="5"/>
      <c r="P21" s="5"/>
      <c r="Q21" s="5"/>
      <c r="R21" s="5"/>
      <c r="S21" s="5"/>
      <c r="T21" s="5"/>
      <c r="U21" s="3"/>
      <c r="V21" s="15"/>
    </row>
    <row r="22" spans="1:26">
      <c r="J22" s="27"/>
    </row>
    <row r="23" spans="1:26" ht="15.75" thickBot="1">
      <c r="V23" s="27"/>
      <c r="X23" s="28"/>
    </row>
    <row r="24" spans="1:26">
      <c r="B24" s="46" t="s">
        <v>29</v>
      </c>
      <c r="C24" s="47"/>
      <c r="D24" s="47"/>
      <c r="E24" s="47"/>
      <c r="F24" s="47"/>
      <c r="G24" s="47"/>
      <c r="H24" s="47"/>
      <c r="I24" s="47"/>
      <c r="J24" s="48"/>
      <c r="N24" s="46" t="s">
        <v>30</v>
      </c>
      <c r="O24" s="47"/>
      <c r="P24" s="47"/>
      <c r="Q24" s="47"/>
      <c r="R24" s="47"/>
      <c r="S24" s="47"/>
      <c r="T24" s="47"/>
      <c r="U24" s="47"/>
      <c r="V24" s="48"/>
    </row>
    <row r="25" spans="1:26">
      <c r="B25" s="6" t="s">
        <v>41</v>
      </c>
      <c r="C25" s="7" t="s">
        <v>40</v>
      </c>
      <c r="D25" s="7" t="s">
        <v>4</v>
      </c>
      <c r="E25" s="7" t="s">
        <v>26</v>
      </c>
      <c r="F25" s="7" t="s">
        <v>5</v>
      </c>
      <c r="G25" s="7" t="s">
        <v>35</v>
      </c>
      <c r="H25" s="7" t="s">
        <v>6</v>
      </c>
      <c r="I25" s="8" t="s">
        <v>39</v>
      </c>
      <c r="J25" s="9"/>
      <c r="N25" s="6" t="s">
        <v>31</v>
      </c>
      <c r="O25" s="7" t="s">
        <v>32</v>
      </c>
      <c r="P25" s="7" t="s">
        <v>33</v>
      </c>
      <c r="Q25" s="7" t="s">
        <v>34</v>
      </c>
      <c r="R25" s="7" t="s">
        <v>28</v>
      </c>
      <c r="S25" s="7" t="s">
        <v>36</v>
      </c>
      <c r="T25" s="7" t="s">
        <v>37</v>
      </c>
      <c r="U25" s="8" t="s">
        <v>7</v>
      </c>
      <c r="V25" s="9"/>
    </row>
    <row r="26" spans="1:26">
      <c r="A26" s="4">
        <v>2009</v>
      </c>
      <c r="B26" s="23">
        <f>B4/1720</f>
        <v>0</v>
      </c>
      <c r="C26" s="24">
        <f t="shared" ref="C26:H26" si="13">C4/1720</f>
        <v>0</v>
      </c>
      <c r="D26" s="24">
        <f t="shared" si="13"/>
        <v>0</v>
      </c>
      <c r="E26" s="24">
        <f t="shared" si="13"/>
        <v>0</v>
      </c>
      <c r="F26" s="24">
        <f t="shared" si="13"/>
        <v>0</v>
      </c>
      <c r="G26" s="24">
        <f>G4/1720+F32</f>
        <v>0</v>
      </c>
      <c r="H26" s="24">
        <f t="shared" si="13"/>
        <v>0</v>
      </c>
      <c r="I26" s="11"/>
      <c r="J26" s="13"/>
      <c r="M26" s="4">
        <v>2009</v>
      </c>
      <c r="N26" s="23">
        <f t="shared" ref="N26:T33" si="14">N4/1720</f>
        <v>0</v>
      </c>
      <c r="O26" s="24">
        <f t="shared" si="14"/>
        <v>0</v>
      </c>
      <c r="P26" s="24">
        <f t="shared" si="14"/>
        <v>0</v>
      </c>
      <c r="Q26" s="24">
        <f t="shared" si="14"/>
        <v>0</v>
      </c>
      <c r="R26" s="24">
        <f t="shared" si="14"/>
        <v>0</v>
      </c>
      <c r="S26" s="24">
        <f t="shared" si="14"/>
        <v>0</v>
      </c>
      <c r="T26" s="24">
        <f t="shared" si="14"/>
        <v>0</v>
      </c>
      <c r="U26" s="11"/>
      <c r="V26" s="13"/>
    </row>
    <row r="27" spans="1:26">
      <c r="A27" s="4">
        <v>2010</v>
      </c>
      <c r="B27" s="23">
        <f t="shared" ref="B27:H33" si="15">B5/1720</f>
        <v>7.441860465116279E-2</v>
      </c>
      <c r="C27" s="24">
        <f t="shared" si="15"/>
        <v>0.26976744186046514</v>
      </c>
      <c r="D27" s="24">
        <f t="shared" si="15"/>
        <v>0</v>
      </c>
      <c r="E27" s="24">
        <f t="shared" si="15"/>
        <v>1.6023255813953488</v>
      </c>
      <c r="F27" s="24">
        <f t="shared" si="15"/>
        <v>0.19534883720930232</v>
      </c>
      <c r="G27" s="24">
        <f t="shared" si="15"/>
        <v>1.5372093023255815</v>
      </c>
      <c r="H27" s="24">
        <f t="shared" si="15"/>
        <v>0</v>
      </c>
      <c r="I27" s="11"/>
      <c r="J27" s="13"/>
      <c r="M27" s="4">
        <v>2010</v>
      </c>
      <c r="N27" s="23">
        <f t="shared" si="14"/>
        <v>0</v>
      </c>
      <c r="O27" s="24">
        <f t="shared" si="14"/>
        <v>0.12093023255813953</v>
      </c>
      <c r="P27" s="24">
        <f t="shared" si="14"/>
        <v>0</v>
      </c>
      <c r="Q27" s="24">
        <f t="shared" si="14"/>
        <v>9.3023255813953487E-3</v>
      </c>
      <c r="R27" s="24">
        <f t="shared" si="14"/>
        <v>9.3023255813953487E-3</v>
      </c>
      <c r="S27" s="24">
        <f t="shared" si="14"/>
        <v>2.7906976744186046E-2</v>
      </c>
      <c r="T27" s="24">
        <f t="shared" si="14"/>
        <v>0</v>
      </c>
      <c r="U27" s="11"/>
      <c r="V27" s="13"/>
    </row>
    <row r="28" spans="1:26">
      <c r="A28" s="4">
        <v>2011</v>
      </c>
      <c r="B28" s="23">
        <f t="shared" si="15"/>
        <v>7.9069767441860464E-2</v>
      </c>
      <c r="C28" s="24">
        <f t="shared" si="15"/>
        <v>0.46744186046511627</v>
      </c>
      <c r="D28" s="24">
        <f t="shared" si="15"/>
        <v>0</v>
      </c>
      <c r="E28" s="24">
        <f t="shared" si="15"/>
        <v>1.1930232558139535</v>
      </c>
      <c r="F28" s="24">
        <f t="shared" si="15"/>
        <v>0.39302325581395348</v>
      </c>
      <c r="G28" s="24">
        <f t="shared" si="15"/>
        <v>1.3116279069767443</v>
      </c>
      <c r="H28" s="24">
        <f t="shared" si="15"/>
        <v>0</v>
      </c>
      <c r="I28" s="11"/>
      <c r="J28" s="13"/>
      <c r="M28" s="4">
        <v>2011</v>
      </c>
      <c r="N28" s="23">
        <f t="shared" si="14"/>
        <v>2.3255813953488372E-2</v>
      </c>
      <c r="O28" s="24">
        <f t="shared" si="14"/>
        <v>9.7674418604651161E-2</v>
      </c>
      <c r="P28" s="24">
        <f t="shared" si="14"/>
        <v>0</v>
      </c>
      <c r="Q28" s="24">
        <f t="shared" si="14"/>
        <v>5.1162790697674418E-2</v>
      </c>
      <c r="R28" s="24">
        <f t="shared" si="14"/>
        <v>3.7209302325581395E-2</v>
      </c>
      <c r="S28" s="24">
        <f t="shared" si="14"/>
        <v>7.9069767441860464E-2</v>
      </c>
      <c r="T28" s="24">
        <f t="shared" si="14"/>
        <v>0</v>
      </c>
      <c r="U28" s="11"/>
      <c r="V28" s="13"/>
    </row>
    <row r="29" spans="1:26">
      <c r="A29" s="4">
        <v>2012</v>
      </c>
      <c r="B29" s="23">
        <f t="shared" si="15"/>
        <v>8.8372093023255813E-2</v>
      </c>
      <c r="C29" s="24">
        <f t="shared" si="15"/>
        <v>0.95</v>
      </c>
      <c r="D29" s="24">
        <f t="shared" si="15"/>
        <v>0</v>
      </c>
      <c r="E29" s="24">
        <f t="shared" si="15"/>
        <v>1.2337209302325582</v>
      </c>
      <c r="F29" s="24">
        <f t="shared" si="15"/>
        <v>0.53837209302325584</v>
      </c>
      <c r="G29" s="24">
        <f t="shared" si="15"/>
        <v>1.4627906976744185</v>
      </c>
      <c r="H29" s="24">
        <f t="shared" si="15"/>
        <v>0</v>
      </c>
      <c r="I29" s="11"/>
      <c r="J29" s="13"/>
      <c r="M29" s="4">
        <v>2012</v>
      </c>
      <c r="N29" s="23">
        <f t="shared" si="14"/>
        <v>0.14651162790697675</v>
      </c>
      <c r="O29" s="24">
        <f t="shared" si="14"/>
        <v>0.49360465116279068</v>
      </c>
      <c r="P29" s="24">
        <f t="shared" si="14"/>
        <v>0</v>
      </c>
      <c r="Q29" s="24">
        <f t="shared" si="14"/>
        <v>3.0232558139534883E-2</v>
      </c>
      <c r="R29" s="24">
        <f t="shared" si="14"/>
        <v>0.18372093023255814</v>
      </c>
      <c r="S29" s="24">
        <f t="shared" si="14"/>
        <v>4.6511627906976744E-2</v>
      </c>
      <c r="T29" s="24">
        <f t="shared" si="14"/>
        <v>0</v>
      </c>
      <c r="U29" s="11"/>
      <c r="V29" s="13"/>
    </row>
    <row r="30" spans="1:26">
      <c r="A30" s="4">
        <v>2013</v>
      </c>
      <c r="B30" s="23">
        <f t="shared" si="15"/>
        <v>2.7906976744186046E-2</v>
      </c>
      <c r="C30" s="24">
        <f t="shared" si="15"/>
        <v>1.4662790697674419</v>
      </c>
      <c r="D30" s="24">
        <f t="shared" si="15"/>
        <v>0</v>
      </c>
      <c r="E30" s="24">
        <f t="shared" si="15"/>
        <v>1.4802325581395348</v>
      </c>
      <c r="F30" s="24">
        <f t="shared" si="15"/>
        <v>0.14534883720930233</v>
      </c>
      <c r="G30" s="24">
        <f t="shared" si="15"/>
        <v>1.508139534883721</v>
      </c>
      <c r="H30" s="24">
        <f t="shared" si="15"/>
        <v>0</v>
      </c>
      <c r="I30" s="11"/>
      <c r="J30" s="13"/>
      <c r="M30" s="4">
        <v>2013</v>
      </c>
      <c r="N30" s="23">
        <f t="shared" si="14"/>
        <v>4.1860465116279069E-2</v>
      </c>
      <c r="O30" s="24">
        <f t="shared" si="14"/>
        <v>0.28372093023255812</v>
      </c>
      <c r="P30" s="24">
        <f t="shared" si="14"/>
        <v>0</v>
      </c>
      <c r="Q30" s="24">
        <f t="shared" si="14"/>
        <v>0</v>
      </c>
      <c r="R30" s="24">
        <f t="shared" si="14"/>
        <v>0.17558139534883721</v>
      </c>
      <c r="S30" s="24">
        <f t="shared" si="14"/>
        <v>0</v>
      </c>
      <c r="T30" s="24">
        <f t="shared" si="14"/>
        <v>0</v>
      </c>
      <c r="U30" s="11"/>
      <c r="V30" s="13"/>
    </row>
    <row r="31" spans="1:26">
      <c r="A31" s="4">
        <v>2014</v>
      </c>
      <c r="B31" s="23">
        <f t="shared" si="15"/>
        <v>0</v>
      </c>
      <c r="C31" s="24">
        <f t="shared" si="15"/>
        <v>0.17209302325581396</v>
      </c>
      <c r="D31" s="24">
        <f t="shared" si="15"/>
        <v>0</v>
      </c>
      <c r="E31" s="24">
        <f t="shared" si="15"/>
        <v>0.11744186046511627</v>
      </c>
      <c r="F31" s="24">
        <f t="shared" si="15"/>
        <v>9.3023255813953487E-3</v>
      </c>
      <c r="G31" s="24">
        <f t="shared" si="15"/>
        <v>0.12906976744186047</v>
      </c>
      <c r="H31" s="24">
        <f t="shared" si="15"/>
        <v>0</v>
      </c>
      <c r="I31" s="11"/>
      <c r="J31" s="13"/>
      <c r="M31" s="4">
        <v>2014</v>
      </c>
      <c r="N31" s="23">
        <f t="shared" si="14"/>
        <v>2.3255813953488372E-2</v>
      </c>
      <c r="O31" s="24">
        <f t="shared" si="14"/>
        <v>3.8372093023255817E-2</v>
      </c>
      <c r="P31" s="24">
        <f t="shared" si="14"/>
        <v>0</v>
      </c>
      <c r="Q31" s="24">
        <f t="shared" si="14"/>
        <v>2.3255813953488372E-2</v>
      </c>
      <c r="R31" s="24">
        <f t="shared" si="14"/>
        <v>2.5581395348837209E-2</v>
      </c>
      <c r="S31" s="24">
        <f t="shared" si="14"/>
        <v>2.3255813953488372E-2</v>
      </c>
      <c r="T31" s="24">
        <f t="shared" si="14"/>
        <v>0</v>
      </c>
      <c r="U31" s="11"/>
      <c r="V31" s="13"/>
    </row>
    <row r="32" spans="1:26">
      <c r="A32" s="4" t="s">
        <v>8</v>
      </c>
      <c r="B32" s="23">
        <f t="shared" si="15"/>
        <v>0</v>
      </c>
      <c r="C32" s="24">
        <f t="shared" si="15"/>
        <v>0</v>
      </c>
      <c r="D32" s="24">
        <f t="shared" si="15"/>
        <v>0</v>
      </c>
      <c r="E32" s="24">
        <f t="shared" si="15"/>
        <v>0</v>
      </c>
      <c r="F32" s="24">
        <f t="shared" si="15"/>
        <v>0</v>
      </c>
      <c r="G32" s="24">
        <f t="shared" si="15"/>
        <v>0</v>
      </c>
      <c r="H32" s="24">
        <f t="shared" si="15"/>
        <v>0</v>
      </c>
      <c r="I32" s="11"/>
      <c r="J32" s="13"/>
      <c r="M32" s="4" t="s">
        <v>8</v>
      </c>
      <c r="N32" s="23">
        <f t="shared" si="14"/>
        <v>0</v>
      </c>
      <c r="O32" s="24">
        <f t="shared" si="14"/>
        <v>0</v>
      </c>
      <c r="P32" s="24">
        <f t="shared" si="14"/>
        <v>0</v>
      </c>
      <c r="Q32" s="24">
        <f t="shared" si="14"/>
        <v>0</v>
      </c>
      <c r="R32" s="24">
        <f t="shared" si="14"/>
        <v>0</v>
      </c>
      <c r="S32" s="24">
        <f t="shared" si="14"/>
        <v>0</v>
      </c>
      <c r="T32" s="24">
        <f t="shared" si="14"/>
        <v>0</v>
      </c>
      <c r="U32" s="11"/>
      <c r="V32" s="13"/>
    </row>
    <row r="33" spans="1:22" ht="15.75" thickBot="1">
      <c r="A33" s="4" t="s">
        <v>9</v>
      </c>
      <c r="B33" s="25">
        <f t="shared" si="15"/>
        <v>0</v>
      </c>
      <c r="C33" s="26">
        <f t="shared" si="15"/>
        <v>0</v>
      </c>
      <c r="D33" s="26">
        <f t="shared" si="15"/>
        <v>0</v>
      </c>
      <c r="E33" s="26">
        <f t="shared" si="15"/>
        <v>0</v>
      </c>
      <c r="F33" s="26">
        <f t="shared" si="15"/>
        <v>0</v>
      </c>
      <c r="G33" s="26">
        <f t="shared" si="15"/>
        <v>0</v>
      </c>
      <c r="H33" s="26">
        <f t="shared" si="15"/>
        <v>0</v>
      </c>
      <c r="I33" s="21"/>
      <c r="J33" s="22"/>
      <c r="M33" s="4" t="s">
        <v>9</v>
      </c>
      <c r="N33" s="25">
        <f t="shared" si="14"/>
        <v>0</v>
      </c>
      <c r="O33" s="26">
        <f t="shared" si="14"/>
        <v>0</v>
      </c>
      <c r="P33" s="26">
        <f t="shared" si="14"/>
        <v>0</v>
      </c>
      <c r="Q33" s="26">
        <f t="shared" si="14"/>
        <v>0</v>
      </c>
      <c r="R33" s="26">
        <f t="shared" si="14"/>
        <v>0</v>
      </c>
      <c r="S33" s="26">
        <f t="shared" si="14"/>
        <v>0</v>
      </c>
      <c r="T33" s="26">
        <f t="shared" si="14"/>
        <v>0</v>
      </c>
      <c r="U33" s="21"/>
      <c r="V33" s="22"/>
    </row>
    <row r="35" spans="1:22">
      <c r="A35" t="s">
        <v>42</v>
      </c>
      <c r="B35" s="29">
        <f>ROUND(SUM(B27:B32),1)</f>
        <v>0.3</v>
      </c>
      <c r="C35" s="29">
        <f t="shared" ref="C35:H35" si="16">ROUND(SUM(C27:C32),1)</f>
        <v>3.3</v>
      </c>
      <c r="D35" s="29">
        <f t="shared" si="16"/>
        <v>0</v>
      </c>
      <c r="E35" s="29">
        <f t="shared" si="16"/>
        <v>5.6</v>
      </c>
      <c r="F35" s="29">
        <f t="shared" si="16"/>
        <v>1.3</v>
      </c>
      <c r="G35" s="29">
        <f t="shared" si="16"/>
        <v>5.9</v>
      </c>
      <c r="H35" s="29">
        <f t="shared" si="16"/>
        <v>0</v>
      </c>
      <c r="N35" s="29">
        <f>SUM(N27:N32)</f>
        <v>0.23488372093023252</v>
      </c>
      <c r="O35" s="29">
        <f t="shared" ref="O35:T35" si="17">SUM(O27:O32)</f>
        <v>1.0343023255813952</v>
      </c>
      <c r="P35" s="29">
        <f t="shared" si="17"/>
        <v>0</v>
      </c>
      <c r="Q35" s="29">
        <f t="shared" si="17"/>
        <v>0.11395348837209303</v>
      </c>
      <c r="R35" s="29">
        <f t="shared" si="17"/>
        <v>0.43139534883720931</v>
      </c>
      <c r="S35" s="29">
        <f t="shared" si="17"/>
        <v>0.1767441860465116</v>
      </c>
      <c r="T35" s="29">
        <f t="shared" si="17"/>
        <v>0</v>
      </c>
    </row>
    <row r="38" spans="1:22" ht="15.75" thickBot="1">
      <c r="B38" t="s">
        <v>73</v>
      </c>
      <c r="C38" s="30"/>
    </row>
    <row r="39" spans="1:22" s="2" customFormat="1">
      <c r="A39" s="4"/>
      <c r="B39" s="46" t="s">
        <v>0</v>
      </c>
      <c r="C39" s="47"/>
      <c r="D39" s="47"/>
      <c r="E39" s="47"/>
      <c r="F39" s="47"/>
      <c r="G39" s="47"/>
      <c r="H39" s="48"/>
      <c r="I39" s="5"/>
      <c r="J39" s="5"/>
      <c r="K39" s="4"/>
      <c r="L39" s="46" t="s">
        <v>1</v>
      </c>
      <c r="M39" s="47"/>
      <c r="N39" s="47"/>
      <c r="O39" s="47"/>
      <c r="P39" s="47"/>
      <c r="Q39" s="47"/>
      <c r="R39" s="48"/>
    </row>
    <row r="40" spans="1:22" s="2" customFormat="1">
      <c r="A40" s="4"/>
      <c r="B40" s="6" t="s">
        <v>2</v>
      </c>
      <c r="C40" s="7" t="s">
        <v>3</v>
      </c>
      <c r="D40" s="7" t="s">
        <v>4</v>
      </c>
      <c r="E40" s="7" t="s">
        <v>5</v>
      </c>
      <c r="F40" s="7" t="s">
        <v>6</v>
      </c>
      <c r="G40" s="8" t="s">
        <v>7</v>
      </c>
      <c r="H40" s="9"/>
      <c r="I40" s="5"/>
      <c r="J40" s="5"/>
      <c r="K40" s="4"/>
      <c r="L40" s="6" t="s">
        <v>2</v>
      </c>
      <c r="M40" s="7" t="s">
        <v>3</v>
      </c>
      <c r="N40" s="7" t="s">
        <v>4</v>
      </c>
      <c r="O40" s="7" t="s">
        <v>5</v>
      </c>
      <c r="P40" s="7" t="s">
        <v>6</v>
      </c>
      <c r="Q40" s="8" t="s">
        <v>7</v>
      </c>
      <c r="R40" s="9"/>
    </row>
    <row r="41" spans="1:22" s="2" customFormat="1">
      <c r="A41" s="4">
        <v>2009</v>
      </c>
      <c r="B41" s="10">
        <v>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/>
      <c r="I41" s="5"/>
      <c r="J41" s="5"/>
      <c r="K41" s="4">
        <v>2009</v>
      </c>
      <c r="L41" s="10">
        <v>0</v>
      </c>
      <c r="M41" s="11">
        <v>0</v>
      </c>
      <c r="N41" s="11">
        <v>0</v>
      </c>
      <c r="O41" s="11">
        <v>0</v>
      </c>
      <c r="P41" s="11">
        <v>0</v>
      </c>
      <c r="Q41" s="12">
        <v>0</v>
      </c>
      <c r="R41" s="13"/>
    </row>
    <row r="42" spans="1:22" s="2" customFormat="1">
      <c r="A42" s="4">
        <v>2010</v>
      </c>
      <c r="B42" s="10">
        <v>128</v>
      </c>
      <c r="C42" s="11">
        <v>464</v>
      </c>
      <c r="D42" s="11">
        <v>2756</v>
      </c>
      <c r="E42" s="11">
        <v>336</v>
      </c>
      <c r="F42" s="11">
        <v>2644</v>
      </c>
      <c r="G42" s="12">
        <v>87108</v>
      </c>
      <c r="H42" s="13"/>
      <c r="I42" s="5"/>
      <c r="J42" s="5"/>
      <c r="K42" s="4">
        <v>2010</v>
      </c>
      <c r="L42" s="10">
        <v>0</v>
      </c>
      <c r="M42" s="11">
        <v>208</v>
      </c>
      <c r="N42" s="11">
        <v>16</v>
      </c>
      <c r="O42" s="11">
        <v>16</v>
      </c>
      <c r="P42" s="11">
        <v>48</v>
      </c>
      <c r="Q42" s="12">
        <v>7500</v>
      </c>
      <c r="R42" s="13"/>
    </row>
    <row r="43" spans="1:22" s="2" customFormat="1">
      <c r="A43" s="4">
        <v>2011</v>
      </c>
      <c r="B43" s="10">
        <v>136</v>
      </c>
      <c r="C43" s="11">
        <v>804</v>
      </c>
      <c r="D43" s="11">
        <v>2052</v>
      </c>
      <c r="E43" s="11">
        <v>676</v>
      </c>
      <c r="F43" s="11">
        <v>2256</v>
      </c>
      <c r="G43" s="12">
        <v>214750</v>
      </c>
      <c r="H43" s="13"/>
      <c r="I43" s="5"/>
      <c r="J43" s="5"/>
      <c r="K43" s="4">
        <v>2011</v>
      </c>
      <c r="L43" s="10">
        <v>40</v>
      </c>
      <c r="M43" s="11">
        <v>168</v>
      </c>
      <c r="N43" s="11">
        <v>88</v>
      </c>
      <c r="O43" s="11">
        <v>64</v>
      </c>
      <c r="P43" s="11">
        <v>136</v>
      </c>
      <c r="Q43" s="12">
        <v>22250</v>
      </c>
      <c r="R43" s="13"/>
    </row>
    <row r="44" spans="1:22" s="2" customFormat="1">
      <c r="A44" s="4">
        <v>2012</v>
      </c>
      <c r="B44" s="10">
        <v>152</v>
      </c>
      <c r="C44" s="11">
        <v>1634</v>
      </c>
      <c r="D44" s="11">
        <v>2122</v>
      </c>
      <c r="E44" s="11">
        <v>926</v>
      </c>
      <c r="F44" s="11">
        <v>2516</v>
      </c>
      <c r="G44" s="12">
        <v>425760</v>
      </c>
      <c r="H44" s="13"/>
      <c r="I44" s="5"/>
      <c r="J44" s="5"/>
      <c r="K44" s="4">
        <v>2012</v>
      </c>
      <c r="L44" s="10">
        <v>252</v>
      </c>
      <c r="M44" s="11">
        <v>849</v>
      </c>
      <c r="N44" s="11">
        <v>52</v>
      </c>
      <c r="O44" s="11">
        <v>316</v>
      </c>
      <c r="P44" s="11">
        <v>80</v>
      </c>
      <c r="Q44" s="12">
        <v>256750</v>
      </c>
      <c r="R44" s="13"/>
    </row>
    <row r="45" spans="1:22" s="2" customFormat="1">
      <c r="A45" s="4">
        <v>2013</v>
      </c>
      <c r="B45" s="10">
        <v>48</v>
      </c>
      <c r="C45" s="11">
        <v>2522</v>
      </c>
      <c r="D45" s="11">
        <v>2546</v>
      </c>
      <c r="E45" s="11">
        <v>250</v>
      </c>
      <c r="F45" s="11">
        <v>2594</v>
      </c>
      <c r="G45" s="12">
        <v>646650</v>
      </c>
      <c r="H45" s="13"/>
      <c r="I45" s="5"/>
      <c r="J45" s="5"/>
      <c r="K45" s="4">
        <v>2013</v>
      </c>
      <c r="L45" s="10">
        <v>72</v>
      </c>
      <c r="M45" s="11">
        <v>488</v>
      </c>
      <c r="N45" s="11">
        <v>0</v>
      </c>
      <c r="O45" s="11">
        <v>302</v>
      </c>
      <c r="P45" s="11">
        <v>0</v>
      </c>
      <c r="Q45" s="12">
        <v>55500</v>
      </c>
      <c r="R45" s="13"/>
    </row>
    <row r="46" spans="1:22" s="2" customFormat="1">
      <c r="A46" s="4">
        <v>2014</v>
      </c>
      <c r="B46" s="10">
        <v>0</v>
      </c>
      <c r="C46" s="11">
        <v>296</v>
      </c>
      <c r="D46" s="11">
        <v>202</v>
      </c>
      <c r="E46" s="11">
        <v>16</v>
      </c>
      <c r="F46" s="11">
        <v>222</v>
      </c>
      <c r="G46" s="12">
        <v>32200</v>
      </c>
      <c r="H46" s="13"/>
      <c r="I46" s="5"/>
      <c r="J46" s="5"/>
      <c r="K46" s="4">
        <v>2014</v>
      </c>
      <c r="L46" s="10">
        <v>40</v>
      </c>
      <c r="M46" s="11">
        <v>66</v>
      </c>
      <c r="N46" s="11">
        <v>40</v>
      </c>
      <c r="O46" s="11">
        <v>44</v>
      </c>
      <c r="P46" s="11">
        <v>40</v>
      </c>
      <c r="Q46" s="12">
        <v>63000</v>
      </c>
      <c r="R46" s="13"/>
    </row>
    <row r="47" spans="1:22" s="2" customFormat="1">
      <c r="A47" s="4" t="s">
        <v>8</v>
      </c>
      <c r="B47" s="10">
        <v>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/>
      <c r="I47" s="5"/>
      <c r="J47" s="5"/>
      <c r="K47" s="4" t="s">
        <v>8</v>
      </c>
      <c r="L47" s="10">
        <v>0</v>
      </c>
      <c r="M47" s="11">
        <v>0</v>
      </c>
      <c r="N47" s="11">
        <v>0</v>
      </c>
      <c r="O47" s="11">
        <v>0</v>
      </c>
      <c r="P47" s="11">
        <v>0</v>
      </c>
      <c r="Q47" s="12">
        <v>0</v>
      </c>
      <c r="R47" s="13"/>
    </row>
    <row r="48" spans="1:22" s="2" customFormat="1">
      <c r="A48" s="4" t="s">
        <v>9</v>
      </c>
      <c r="B48" s="10">
        <v>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/>
      <c r="I48" s="5"/>
      <c r="J48" s="5"/>
      <c r="K48" s="4" t="s">
        <v>9</v>
      </c>
      <c r="L48" s="10">
        <v>0</v>
      </c>
      <c r="M48" s="11">
        <v>0</v>
      </c>
      <c r="N48" s="11">
        <v>0</v>
      </c>
      <c r="O48" s="11">
        <v>0</v>
      </c>
      <c r="P48" s="11">
        <v>0</v>
      </c>
      <c r="Q48" s="12">
        <v>0</v>
      </c>
      <c r="R48" s="13"/>
    </row>
    <row r="49" spans="1:22" s="2" customFormat="1">
      <c r="A49" s="4"/>
      <c r="B49" s="49" t="s">
        <v>10</v>
      </c>
      <c r="C49" s="50"/>
      <c r="D49" s="50"/>
      <c r="E49" s="50"/>
      <c r="F49" s="50"/>
      <c r="G49" s="50"/>
      <c r="H49" s="51"/>
      <c r="I49" s="5"/>
      <c r="J49" s="5"/>
      <c r="K49" s="4"/>
      <c r="L49" s="49" t="s">
        <v>11</v>
      </c>
      <c r="M49" s="50"/>
      <c r="N49" s="50"/>
      <c r="O49" s="50"/>
      <c r="P49" s="50"/>
      <c r="Q49" s="50"/>
      <c r="R49" s="51"/>
    </row>
    <row r="50" spans="1:22" s="2" customFormat="1">
      <c r="A50" s="4"/>
      <c r="B50" s="6" t="s">
        <v>12</v>
      </c>
      <c r="C50" s="7" t="s">
        <v>13</v>
      </c>
      <c r="D50" s="7" t="s">
        <v>4</v>
      </c>
      <c r="E50" s="7" t="s">
        <v>5</v>
      </c>
      <c r="F50" s="7" t="s">
        <v>6</v>
      </c>
      <c r="G50" s="8" t="s">
        <v>7</v>
      </c>
      <c r="H50" s="9" t="s">
        <v>14</v>
      </c>
      <c r="I50" s="5"/>
      <c r="J50" s="5"/>
      <c r="K50" s="4"/>
      <c r="L50" s="6" t="s">
        <v>12</v>
      </c>
      <c r="M50" s="7" t="s">
        <v>13</v>
      </c>
      <c r="N50" s="7" t="s">
        <v>4</v>
      </c>
      <c r="O50" s="7" t="s">
        <v>5</v>
      </c>
      <c r="P50" s="7" t="s">
        <v>6</v>
      </c>
      <c r="Q50" s="8" t="s">
        <v>7</v>
      </c>
      <c r="R50" s="9" t="s">
        <v>14</v>
      </c>
    </row>
    <row r="51" spans="1:22" s="2" customFormat="1">
      <c r="A51" s="4">
        <v>2009</v>
      </c>
      <c r="B51" s="33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5">
        <v>0</v>
      </c>
      <c r="I51" s="5"/>
      <c r="J51" s="5"/>
      <c r="K51" s="4">
        <v>2009</v>
      </c>
      <c r="L51" s="33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5">
        <v>0</v>
      </c>
      <c r="S51" s="14"/>
      <c r="T51" s="14"/>
      <c r="U51" s="14"/>
      <c r="V51" s="14"/>
    </row>
    <row r="52" spans="1:22" s="2" customFormat="1">
      <c r="A52" s="4">
        <v>2010</v>
      </c>
      <c r="B52" s="33">
        <v>15170.4</v>
      </c>
      <c r="C52" s="34">
        <v>51976.08</v>
      </c>
      <c r="D52" s="34">
        <v>0</v>
      </c>
      <c r="E52" s="34">
        <v>48576</v>
      </c>
      <c r="F52" s="34">
        <v>0</v>
      </c>
      <c r="G52" s="34">
        <v>87108</v>
      </c>
      <c r="H52" s="35">
        <v>202830.48</v>
      </c>
      <c r="I52" s="5"/>
      <c r="J52" s="5"/>
      <c r="K52" s="4">
        <v>2010</v>
      </c>
      <c r="L52" s="33">
        <v>0</v>
      </c>
      <c r="M52" s="34">
        <v>24336</v>
      </c>
      <c r="N52" s="34">
        <v>0</v>
      </c>
      <c r="O52" s="34">
        <v>2400</v>
      </c>
      <c r="P52" s="34">
        <v>0</v>
      </c>
      <c r="Q52" s="34">
        <v>7500</v>
      </c>
      <c r="R52" s="35">
        <v>34236</v>
      </c>
      <c r="S52" s="14"/>
      <c r="T52" s="14"/>
      <c r="U52" s="14"/>
      <c r="V52" s="14"/>
    </row>
    <row r="53" spans="1:22" s="2" customFormat="1">
      <c r="A53" s="4">
        <v>2011</v>
      </c>
      <c r="B53" s="33">
        <v>15603.84</v>
      </c>
      <c r="C53" s="34">
        <v>87487.92</v>
      </c>
      <c r="D53" s="34">
        <v>0</v>
      </c>
      <c r="E53" s="34">
        <v>88176</v>
      </c>
      <c r="F53" s="34">
        <v>0</v>
      </c>
      <c r="G53" s="34">
        <v>214750</v>
      </c>
      <c r="H53" s="35">
        <v>406017.76</v>
      </c>
      <c r="I53" s="5"/>
      <c r="J53" s="5"/>
      <c r="K53" s="4">
        <v>2011</v>
      </c>
      <c r="L53" s="33">
        <v>4561.2</v>
      </c>
      <c r="M53" s="34">
        <v>17166.240000000002</v>
      </c>
      <c r="N53" s="34">
        <v>0</v>
      </c>
      <c r="O53" s="34">
        <v>8460</v>
      </c>
      <c r="P53" s="34">
        <v>0</v>
      </c>
      <c r="Q53" s="34">
        <v>22250</v>
      </c>
      <c r="R53" s="35">
        <v>52437.440000000002</v>
      </c>
      <c r="S53" s="14"/>
      <c r="T53" s="14"/>
      <c r="U53" s="14"/>
      <c r="V53" s="14"/>
    </row>
    <row r="54" spans="1:22" s="2" customFormat="1">
      <c r="A54" s="4">
        <v>2012</v>
      </c>
      <c r="B54" s="33">
        <v>18385.919999999998</v>
      </c>
      <c r="C54" s="34">
        <v>159300.18000000002</v>
      </c>
      <c r="D54" s="34">
        <v>0</v>
      </c>
      <c r="E54" s="34">
        <v>115017.00000000001</v>
      </c>
      <c r="F54" s="34">
        <v>0</v>
      </c>
      <c r="G54" s="34">
        <v>425760</v>
      </c>
      <c r="H54" s="35">
        <v>718463.10000000009</v>
      </c>
      <c r="I54" s="5"/>
      <c r="J54" s="5"/>
      <c r="K54" s="4">
        <v>2012</v>
      </c>
      <c r="L54" s="33">
        <v>31464.720000000001</v>
      </c>
      <c r="M54" s="34">
        <v>88462.53</v>
      </c>
      <c r="N54" s="34">
        <v>0</v>
      </c>
      <c r="O54" s="34">
        <v>43638</v>
      </c>
      <c r="P54" s="34">
        <v>0</v>
      </c>
      <c r="Q54" s="34">
        <v>256750</v>
      </c>
      <c r="R54" s="35">
        <v>420315.25</v>
      </c>
      <c r="S54" s="14"/>
      <c r="T54" s="14"/>
      <c r="U54" s="14"/>
      <c r="V54" s="14"/>
    </row>
    <row r="55" spans="1:22" s="2" customFormat="1">
      <c r="A55" s="4">
        <v>2013</v>
      </c>
      <c r="B55" s="33">
        <v>4898.88</v>
      </c>
      <c r="C55" s="34">
        <v>239009.94000000003</v>
      </c>
      <c r="D55" s="34">
        <v>0</v>
      </c>
      <c r="E55" s="34">
        <v>30375.000000000004</v>
      </c>
      <c r="F55" s="34">
        <v>0</v>
      </c>
      <c r="G55" s="34">
        <v>646650</v>
      </c>
      <c r="H55" s="35">
        <v>920933.82000000007</v>
      </c>
      <c r="I55" s="5"/>
      <c r="J55" s="5"/>
      <c r="K55" s="4">
        <v>2013</v>
      </c>
      <c r="L55" s="33">
        <v>7348.32</v>
      </c>
      <c r="M55" s="34">
        <v>46247.76</v>
      </c>
      <c r="N55" s="34">
        <v>0</v>
      </c>
      <c r="O55" s="34">
        <v>36693.000000000007</v>
      </c>
      <c r="P55" s="34">
        <v>0</v>
      </c>
      <c r="Q55" s="34">
        <v>55500</v>
      </c>
      <c r="R55" s="35">
        <v>145789.08000000002</v>
      </c>
      <c r="S55" s="14"/>
      <c r="T55" s="14"/>
      <c r="U55" s="14"/>
      <c r="V55" s="14"/>
    </row>
    <row r="56" spans="1:22" s="2" customFormat="1" ht="15.75" thickBot="1">
      <c r="A56" s="4">
        <v>2014</v>
      </c>
      <c r="B56" s="36">
        <v>0</v>
      </c>
      <c r="C56" s="37">
        <v>28051.920000000002</v>
      </c>
      <c r="D56" s="37">
        <v>0</v>
      </c>
      <c r="E56" s="37">
        <v>1944.0000000000002</v>
      </c>
      <c r="F56" s="37">
        <v>0</v>
      </c>
      <c r="G56" s="37">
        <v>32200</v>
      </c>
      <c r="H56" s="38">
        <v>62195.92</v>
      </c>
      <c r="I56" s="5"/>
      <c r="J56" s="5"/>
      <c r="K56" s="4">
        <v>2014</v>
      </c>
      <c r="L56" s="36">
        <v>4082.4</v>
      </c>
      <c r="M56" s="37">
        <v>6254.8200000000006</v>
      </c>
      <c r="N56" s="37">
        <v>0</v>
      </c>
      <c r="O56" s="37">
        <v>5346.0000000000009</v>
      </c>
      <c r="P56" s="37">
        <v>0</v>
      </c>
      <c r="Q56" s="37">
        <v>63000</v>
      </c>
      <c r="R56" s="38">
        <v>78683.22</v>
      </c>
      <c r="S56" s="14"/>
      <c r="T56" s="14"/>
      <c r="U56" s="14"/>
      <c r="V56" s="14"/>
    </row>
    <row r="57" spans="1:22" s="2" customFormat="1">
      <c r="A57" s="4"/>
      <c r="B57" s="5"/>
      <c r="C57" s="5"/>
      <c r="D57" s="5"/>
      <c r="E57" s="5"/>
      <c r="F57" s="5"/>
      <c r="G57" s="3"/>
      <c r="H57" s="14"/>
      <c r="I57" s="3"/>
      <c r="J57" s="3"/>
      <c r="K57" s="4"/>
      <c r="L57" s="5"/>
      <c r="M57" s="5"/>
      <c r="N57" s="5"/>
      <c r="O57" s="5"/>
      <c r="P57" s="5"/>
      <c r="Q57" s="3"/>
      <c r="R57" s="14"/>
      <c r="S57" s="14"/>
      <c r="T57" s="14"/>
      <c r="U57" s="14"/>
      <c r="V57" s="14"/>
    </row>
    <row r="58" spans="1:22" s="2" customFormat="1">
      <c r="A58" s="4"/>
      <c r="B58" s="5"/>
      <c r="C58" s="5"/>
      <c r="D58" s="5"/>
      <c r="E58" s="5"/>
      <c r="F58" s="5"/>
      <c r="G58" s="3"/>
      <c r="H58" s="5"/>
      <c r="I58" s="5"/>
      <c r="J58" s="5"/>
      <c r="K58" s="4"/>
      <c r="L58" s="5"/>
      <c r="M58" s="5"/>
      <c r="N58" s="5"/>
      <c r="O58" s="5"/>
      <c r="P58" s="5"/>
      <c r="Q58" s="3"/>
      <c r="R58" s="15"/>
    </row>
  </sheetData>
  <mergeCells count="10">
    <mergeCell ref="B49:H49"/>
    <mergeCell ref="L49:R49"/>
    <mergeCell ref="B39:H39"/>
    <mergeCell ref="L39:R39"/>
    <mergeCell ref="B2:J2"/>
    <mergeCell ref="N2:V2"/>
    <mergeCell ref="B12:J12"/>
    <mergeCell ref="N12:V12"/>
    <mergeCell ref="B24:J24"/>
    <mergeCell ref="N24:V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Z59"/>
  <sheetViews>
    <sheetView topLeftCell="A11" workbookViewId="0">
      <selection activeCell="B35" sqref="B35:H35"/>
    </sheetView>
  </sheetViews>
  <sheetFormatPr defaultRowHeight="15"/>
  <cols>
    <col min="1" max="1" width="6" bestFit="1" customWidth="1"/>
    <col min="2" max="2" width="11.5703125" bestFit="1" customWidth="1"/>
    <col min="3" max="3" width="11.28515625" bestFit="1" customWidth="1"/>
    <col min="4" max="4" width="8.85546875" customWidth="1"/>
    <col min="5" max="5" width="14" bestFit="1" customWidth="1"/>
    <col min="6" max="6" width="12" bestFit="1" customWidth="1"/>
    <col min="7" max="7" width="14.85546875" bestFit="1" customWidth="1"/>
    <col min="8" max="8" width="8.5703125" bestFit="1" customWidth="1"/>
    <col min="9" max="9" width="9.5703125" bestFit="1" customWidth="1"/>
    <col min="10" max="10" width="8.5703125" bestFit="1" customWidth="1"/>
    <col min="13" max="13" width="8.85546875" bestFit="1" customWidth="1"/>
    <col min="14" max="14" width="10.85546875" bestFit="1" customWidth="1"/>
    <col min="15" max="15" width="8.85546875" bestFit="1" customWidth="1"/>
    <col min="16" max="16" width="10.140625" bestFit="1" customWidth="1"/>
    <col min="17" max="17" width="13.85546875" bestFit="1" customWidth="1"/>
    <col min="18" max="18" width="12" bestFit="1" customWidth="1"/>
    <col min="19" max="19" width="14.85546875" bestFit="1" customWidth="1"/>
    <col min="20" max="20" width="11.85546875" bestFit="1" customWidth="1"/>
    <col min="21" max="21" width="12" bestFit="1" customWidth="1"/>
    <col min="22" max="22" width="8.5703125" bestFit="1" customWidth="1"/>
    <col min="25" max="25" width="10.140625" bestFit="1" customWidth="1"/>
    <col min="26" max="26" width="9.28515625" bestFit="1" customWidth="1"/>
  </cols>
  <sheetData>
    <row r="1" spans="1:26" ht="15.75" thickBot="1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1"/>
      <c r="N1" s="2"/>
      <c r="O1" s="2"/>
      <c r="P1" s="2"/>
      <c r="Q1" s="2"/>
      <c r="R1" s="2"/>
      <c r="S1" s="2"/>
      <c r="T1" s="2"/>
      <c r="U1" s="3"/>
      <c r="V1" s="2"/>
    </row>
    <row r="2" spans="1:26">
      <c r="A2" s="4"/>
      <c r="B2" s="46" t="s">
        <v>50</v>
      </c>
      <c r="C2" s="47"/>
      <c r="D2" s="47"/>
      <c r="E2" s="47"/>
      <c r="F2" s="47"/>
      <c r="G2" s="47"/>
      <c r="H2" s="47"/>
      <c r="I2" s="47"/>
      <c r="J2" s="48"/>
      <c r="K2" s="5"/>
      <c r="L2" s="5"/>
      <c r="M2" s="4"/>
      <c r="N2" s="46" t="s">
        <v>51</v>
      </c>
      <c r="O2" s="47"/>
      <c r="P2" s="47"/>
      <c r="Q2" s="47"/>
      <c r="R2" s="47"/>
      <c r="S2" s="47"/>
      <c r="T2" s="47"/>
      <c r="U2" s="47"/>
      <c r="V2" s="48"/>
    </row>
    <row r="3" spans="1:26">
      <c r="A3" s="4"/>
      <c r="B3" s="6" t="s">
        <v>21</v>
      </c>
      <c r="C3" s="7" t="s">
        <v>22</v>
      </c>
      <c r="D3" s="7"/>
      <c r="E3" s="7" t="s">
        <v>23</v>
      </c>
      <c r="F3" s="7" t="s">
        <v>5</v>
      </c>
      <c r="G3" s="7" t="s">
        <v>24</v>
      </c>
      <c r="H3" s="7"/>
      <c r="I3" s="8" t="s">
        <v>7</v>
      </c>
      <c r="J3" s="9"/>
      <c r="K3" s="5"/>
      <c r="L3" s="5"/>
      <c r="M3" s="4"/>
      <c r="N3" s="6" t="s">
        <v>2</v>
      </c>
      <c r="O3" s="7" t="s">
        <v>3</v>
      </c>
      <c r="P3" s="7"/>
      <c r="Q3" s="7" t="s">
        <v>25</v>
      </c>
      <c r="R3" s="7" t="s">
        <v>5</v>
      </c>
      <c r="S3" s="7" t="s">
        <v>24</v>
      </c>
      <c r="T3" s="7"/>
      <c r="U3" s="8" t="s">
        <v>7</v>
      </c>
      <c r="V3" s="9"/>
    </row>
    <row r="4" spans="1:26">
      <c r="A4" s="4">
        <v>2009</v>
      </c>
      <c r="B4" s="10">
        <f t="shared" ref="B4:C11" si="0">B41</f>
        <v>0</v>
      </c>
      <c r="C4" s="11">
        <f t="shared" si="0"/>
        <v>0</v>
      </c>
      <c r="D4" s="11"/>
      <c r="E4" s="11">
        <f t="shared" ref="E4:G11" si="1">D41</f>
        <v>0</v>
      </c>
      <c r="F4" s="11">
        <f t="shared" si="1"/>
        <v>0</v>
      </c>
      <c r="G4" s="11">
        <f t="shared" si="1"/>
        <v>0</v>
      </c>
      <c r="H4" s="11"/>
      <c r="I4" s="12">
        <f>G41</f>
        <v>0</v>
      </c>
      <c r="J4" s="13"/>
      <c r="K4" s="5"/>
      <c r="L4" s="5"/>
      <c r="M4" s="4">
        <v>2009</v>
      </c>
      <c r="N4" s="10">
        <f t="shared" ref="N4:O11" si="2">L41</f>
        <v>0</v>
      </c>
      <c r="O4" s="11">
        <f t="shared" si="2"/>
        <v>0</v>
      </c>
      <c r="P4" s="11"/>
      <c r="Q4" s="11">
        <f t="shared" ref="Q4:S11" si="3">N41</f>
        <v>0</v>
      </c>
      <c r="R4" s="11">
        <f t="shared" si="3"/>
        <v>0</v>
      </c>
      <c r="S4" s="11">
        <f t="shared" si="3"/>
        <v>0</v>
      </c>
      <c r="T4" s="11"/>
      <c r="U4" s="12">
        <f>Q41</f>
        <v>0</v>
      </c>
      <c r="V4" s="13"/>
    </row>
    <row r="5" spans="1:26">
      <c r="A5" s="4">
        <v>2010</v>
      </c>
      <c r="B5" s="10">
        <f t="shared" si="0"/>
        <v>5</v>
      </c>
      <c r="C5" s="11">
        <f t="shared" si="0"/>
        <v>73</v>
      </c>
      <c r="D5" s="11"/>
      <c r="E5" s="11">
        <f t="shared" si="1"/>
        <v>80</v>
      </c>
      <c r="F5" s="11">
        <f t="shared" si="1"/>
        <v>106.5</v>
      </c>
      <c r="G5" s="11">
        <f t="shared" si="1"/>
        <v>157.5</v>
      </c>
      <c r="H5" s="11"/>
      <c r="I5" s="12">
        <f t="shared" ref="I5:I11" si="4">G42</f>
        <v>43450</v>
      </c>
      <c r="J5" s="13"/>
      <c r="K5" s="5"/>
      <c r="L5" s="5"/>
      <c r="M5" s="4">
        <v>2010</v>
      </c>
      <c r="N5" s="10">
        <f t="shared" si="2"/>
        <v>0</v>
      </c>
      <c r="O5" s="11">
        <f t="shared" si="2"/>
        <v>0</v>
      </c>
      <c r="P5" s="11"/>
      <c r="Q5" s="11">
        <f t="shared" si="3"/>
        <v>0</v>
      </c>
      <c r="R5" s="11">
        <f t="shared" si="3"/>
        <v>0</v>
      </c>
      <c r="S5" s="11">
        <f t="shared" si="3"/>
        <v>0</v>
      </c>
      <c r="T5" s="11"/>
      <c r="U5" s="12">
        <f t="shared" ref="U5:U11" si="5">Q42</f>
        <v>0</v>
      </c>
      <c r="V5" s="13"/>
    </row>
    <row r="6" spans="1:26">
      <c r="A6" s="4">
        <v>2011</v>
      </c>
      <c r="B6" s="10">
        <f t="shared" si="0"/>
        <v>40</v>
      </c>
      <c r="C6" s="11">
        <f t="shared" si="0"/>
        <v>142</v>
      </c>
      <c r="D6" s="11"/>
      <c r="E6" s="11">
        <f t="shared" si="1"/>
        <v>253</v>
      </c>
      <c r="F6" s="11">
        <f t="shared" si="1"/>
        <v>112</v>
      </c>
      <c r="G6" s="11">
        <f t="shared" si="1"/>
        <v>224</v>
      </c>
      <c r="H6" s="11"/>
      <c r="I6" s="12">
        <f t="shared" si="4"/>
        <v>22000</v>
      </c>
      <c r="J6" s="13"/>
      <c r="K6" s="5"/>
      <c r="L6" s="5"/>
      <c r="M6" s="4">
        <v>2011</v>
      </c>
      <c r="N6" s="10">
        <f t="shared" si="2"/>
        <v>8</v>
      </c>
      <c r="O6" s="11">
        <f t="shared" si="2"/>
        <v>56</v>
      </c>
      <c r="P6" s="11"/>
      <c r="Q6" s="11">
        <f t="shared" si="3"/>
        <v>184</v>
      </c>
      <c r="R6" s="11">
        <f t="shared" si="3"/>
        <v>92</v>
      </c>
      <c r="S6" s="11">
        <f t="shared" si="3"/>
        <v>128</v>
      </c>
      <c r="T6" s="11"/>
      <c r="U6" s="12">
        <f t="shared" si="5"/>
        <v>4000</v>
      </c>
      <c r="V6" s="13"/>
    </row>
    <row r="7" spans="1:26">
      <c r="A7" s="4">
        <v>2012</v>
      </c>
      <c r="B7" s="10">
        <f t="shared" si="0"/>
        <v>192</v>
      </c>
      <c r="C7" s="11">
        <f t="shared" si="0"/>
        <v>1053.2</v>
      </c>
      <c r="D7" s="11"/>
      <c r="E7" s="11">
        <f t="shared" si="1"/>
        <v>434</v>
      </c>
      <c r="F7" s="11">
        <f t="shared" si="1"/>
        <v>335.59999999999997</v>
      </c>
      <c r="G7" s="11">
        <f t="shared" si="1"/>
        <v>298.40000000000003</v>
      </c>
      <c r="H7" s="11"/>
      <c r="I7" s="12">
        <f t="shared" si="4"/>
        <v>111660</v>
      </c>
      <c r="J7" s="13"/>
      <c r="K7" s="5"/>
      <c r="L7" s="5"/>
      <c r="M7" s="4">
        <v>2012</v>
      </c>
      <c r="N7" s="10">
        <f t="shared" si="2"/>
        <v>45</v>
      </c>
      <c r="O7" s="11">
        <f t="shared" si="2"/>
        <v>212</v>
      </c>
      <c r="P7" s="11"/>
      <c r="Q7" s="11">
        <f t="shared" si="3"/>
        <v>172</v>
      </c>
      <c r="R7" s="11">
        <f t="shared" si="3"/>
        <v>192</v>
      </c>
      <c r="S7" s="11">
        <f t="shared" si="3"/>
        <v>136</v>
      </c>
      <c r="T7" s="11"/>
      <c r="U7" s="12">
        <f t="shared" si="5"/>
        <v>42300</v>
      </c>
      <c r="V7" s="13"/>
    </row>
    <row r="8" spans="1:26">
      <c r="A8" s="4">
        <v>2013</v>
      </c>
      <c r="B8" s="10">
        <f t="shared" si="0"/>
        <v>4</v>
      </c>
      <c r="C8" s="11">
        <f t="shared" si="0"/>
        <v>710.40000000000009</v>
      </c>
      <c r="D8" s="11"/>
      <c r="E8" s="11">
        <f t="shared" si="1"/>
        <v>372</v>
      </c>
      <c r="F8" s="11">
        <f t="shared" si="1"/>
        <v>53.800000000000004</v>
      </c>
      <c r="G8" s="11">
        <f t="shared" si="1"/>
        <v>111</v>
      </c>
      <c r="H8" s="11"/>
      <c r="I8" s="12">
        <f t="shared" si="4"/>
        <v>35820</v>
      </c>
      <c r="J8" s="13"/>
      <c r="K8" s="5"/>
      <c r="L8" s="5"/>
      <c r="M8" s="4">
        <v>2013</v>
      </c>
      <c r="N8" s="10">
        <f t="shared" si="2"/>
        <v>8</v>
      </c>
      <c r="O8" s="11">
        <f t="shared" si="2"/>
        <v>68</v>
      </c>
      <c r="P8" s="11"/>
      <c r="Q8" s="11">
        <f t="shared" si="3"/>
        <v>80</v>
      </c>
      <c r="R8" s="11">
        <f t="shared" si="3"/>
        <v>28.6</v>
      </c>
      <c r="S8" s="11">
        <f t="shared" si="3"/>
        <v>65.2</v>
      </c>
      <c r="T8" s="11"/>
      <c r="U8" s="12">
        <f t="shared" si="5"/>
        <v>9900</v>
      </c>
      <c r="V8" s="13"/>
    </row>
    <row r="9" spans="1:26">
      <c r="A9" s="4">
        <v>2014</v>
      </c>
      <c r="B9" s="10">
        <f t="shared" si="0"/>
        <v>0</v>
      </c>
      <c r="C9" s="11">
        <f t="shared" si="0"/>
        <v>0</v>
      </c>
      <c r="D9" s="11"/>
      <c r="E9" s="11">
        <f t="shared" si="1"/>
        <v>0</v>
      </c>
      <c r="F9" s="11">
        <f t="shared" si="1"/>
        <v>0</v>
      </c>
      <c r="G9" s="11">
        <f t="shared" si="1"/>
        <v>0</v>
      </c>
      <c r="H9" s="11"/>
      <c r="I9" s="12">
        <f t="shared" si="4"/>
        <v>0</v>
      </c>
      <c r="J9" s="13"/>
      <c r="K9" s="5"/>
      <c r="L9" s="5"/>
      <c r="M9" s="4">
        <v>2014</v>
      </c>
      <c r="N9" s="10">
        <f t="shared" si="2"/>
        <v>0</v>
      </c>
      <c r="O9" s="11">
        <f t="shared" si="2"/>
        <v>0</v>
      </c>
      <c r="P9" s="11"/>
      <c r="Q9" s="11">
        <f t="shared" si="3"/>
        <v>0</v>
      </c>
      <c r="R9" s="11">
        <f t="shared" si="3"/>
        <v>0</v>
      </c>
      <c r="S9" s="11">
        <f t="shared" si="3"/>
        <v>0</v>
      </c>
      <c r="T9" s="11"/>
      <c r="U9" s="12">
        <f t="shared" si="5"/>
        <v>0</v>
      </c>
      <c r="V9" s="13"/>
    </row>
    <row r="10" spans="1:26">
      <c r="A10" s="4" t="s">
        <v>8</v>
      </c>
      <c r="B10" s="10">
        <f t="shared" si="0"/>
        <v>0</v>
      </c>
      <c r="C10" s="11">
        <f t="shared" si="0"/>
        <v>0</v>
      </c>
      <c r="D10" s="11"/>
      <c r="E10" s="11">
        <f t="shared" si="1"/>
        <v>0</v>
      </c>
      <c r="F10" s="11">
        <f t="shared" si="1"/>
        <v>0</v>
      </c>
      <c r="G10" s="11">
        <f t="shared" si="1"/>
        <v>0</v>
      </c>
      <c r="H10" s="11"/>
      <c r="I10" s="12">
        <f t="shared" si="4"/>
        <v>0</v>
      </c>
      <c r="J10" s="13"/>
      <c r="K10" s="5"/>
      <c r="L10" s="5"/>
      <c r="M10" s="4" t="s">
        <v>8</v>
      </c>
      <c r="N10" s="10">
        <f t="shared" si="2"/>
        <v>0</v>
      </c>
      <c r="O10" s="11">
        <f t="shared" si="2"/>
        <v>0</v>
      </c>
      <c r="P10" s="11"/>
      <c r="Q10" s="11">
        <f t="shared" si="3"/>
        <v>0</v>
      </c>
      <c r="R10" s="11">
        <f t="shared" si="3"/>
        <v>0</v>
      </c>
      <c r="S10" s="11">
        <f t="shared" si="3"/>
        <v>0</v>
      </c>
      <c r="T10" s="11"/>
      <c r="U10" s="12">
        <f t="shared" si="5"/>
        <v>0</v>
      </c>
      <c r="V10" s="13"/>
    </row>
    <row r="11" spans="1:26">
      <c r="A11" s="4" t="s">
        <v>9</v>
      </c>
      <c r="B11" s="10">
        <f t="shared" si="0"/>
        <v>40</v>
      </c>
      <c r="C11" s="11">
        <f t="shared" si="0"/>
        <v>224</v>
      </c>
      <c r="D11" s="11"/>
      <c r="E11" s="11">
        <f t="shared" si="1"/>
        <v>40</v>
      </c>
      <c r="F11" s="11">
        <f t="shared" si="1"/>
        <v>280</v>
      </c>
      <c r="G11" s="11">
        <f t="shared" si="1"/>
        <v>32</v>
      </c>
      <c r="H11" s="11"/>
      <c r="I11" s="12">
        <f t="shared" si="4"/>
        <v>12000</v>
      </c>
      <c r="J11" s="13"/>
      <c r="K11" s="5"/>
      <c r="L11" s="5"/>
      <c r="M11" s="4" t="s">
        <v>9</v>
      </c>
      <c r="N11" s="10">
        <f t="shared" si="2"/>
        <v>0</v>
      </c>
      <c r="O11" s="11">
        <f t="shared" si="2"/>
        <v>0</v>
      </c>
      <c r="P11" s="11"/>
      <c r="Q11" s="11">
        <f t="shared" si="3"/>
        <v>0</v>
      </c>
      <c r="R11" s="11">
        <f t="shared" si="3"/>
        <v>16</v>
      </c>
      <c r="S11" s="11">
        <f t="shared" si="3"/>
        <v>8</v>
      </c>
      <c r="T11" s="11"/>
      <c r="U11" s="12">
        <f t="shared" si="5"/>
        <v>0</v>
      </c>
      <c r="V11" s="13"/>
    </row>
    <row r="12" spans="1:26">
      <c r="A12" s="4"/>
      <c r="B12" s="49" t="s">
        <v>10</v>
      </c>
      <c r="C12" s="50"/>
      <c r="D12" s="50"/>
      <c r="E12" s="50"/>
      <c r="F12" s="50"/>
      <c r="G12" s="50"/>
      <c r="H12" s="50"/>
      <c r="I12" s="50"/>
      <c r="J12" s="51"/>
      <c r="K12" s="5"/>
      <c r="L12" s="5"/>
      <c r="M12" s="4"/>
      <c r="N12" s="49" t="s">
        <v>11</v>
      </c>
      <c r="O12" s="50"/>
      <c r="P12" s="50"/>
      <c r="Q12" s="50"/>
      <c r="R12" s="50"/>
      <c r="S12" s="50"/>
      <c r="T12" s="50"/>
      <c r="U12" s="50"/>
      <c r="V12" s="51"/>
    </row>
    <row r="13" spans="1:26">
      <c r="A13" s="4"/>
      <c r="B13" s="6" t="s">
        <v>12</v>
      </c>
      <c r="C13" s="7" t="s">
        <v>13</v>
      </c>
      <c r="D13" s="7"/>
      <c r="E13" s="7" t="s">
        <v>25</v>
      </c>
      <c r="F13" s="7" t="s">
        <v>5</v>
      </c>
      <c r="G13" s="7" t="s">
        <v>24</v>
      </c>
      <c r="H13" s="7"/>
      <c r="I13" s="8" t="s">
        <v>7</v>
      </c>
      <c r="J13" s="9" t="s">
        <v>14</v>
      </c>
      <c r="K13" s="5"/>
      <c r="L13" s="5"/>
      <c r="M13" s="4"/>
      <c r="N13" s="6" t="s">
        <v>12</v>
      </c>
      <c r="O13" s="7" t="s">
        <v>13</v>
      </c>
      <c r="P13" s="7"/>
      <c r="Q13" s="7" t="s">
        <v>25</v>
      </c>
      <c r="R13" s="7" t="s">
        <v>5</v>
      </c>
      <c r="S13" s="7" t="s">
        <v>24</v>
      </c>
      <c r="T13" s="7"/>
      <c r="U13" s="8" t="s">
        <v>7</v>
      </c>
      <c r="V13" s="9" t="s">
        <v>14</v>
      </c>
      <c r="X13" s="39" t="s">
        <v>61</v>
      </c>
      <c r="Y13" s="39" t="s">
        <v>59</v>
      </c>
      <c r="Z13" s="39" t="s">
        <v>43</v>
      </c>
    </row>
    <row r="14" spans="1:26">
      <c r="A14" s="4">
        <v>2009</v>
      </c>
      <c r="B14" s="16">
        <f t="shared" ref="B14:C19" si="6">B51</f>
        <v>0</v>
      </c>
      <c r="C14" s="12">
        <f t="shared" si="6"/>
        <v>0</v>
      </c>
      <c r="D14" s="12"/>
      <c r="E14" s="12">
        <f t="shared" ref="E14:G19" si="7">D51</f>
        <v>0</v>
      </c>
      <c r="F14" s="12">
        <f t="shared" si="7"/>
        <v>0</v>
      </c>
      <c r="G14" s="12">
        <f t="shared" si="7"/>
        <v>0</v>
      </c>
      <c r="H14" s="12"/>
      <c r="I14" s="12">
        <f t="shared" ref="I14:I19" si="8">G51</f>
        <v>0</v>
      </c>
      <c r="J14" s="17">
        <f t="shared" ref="J14:J19" si="9">H51</f>
        <v>0</v>
      </c>
      <c r="K14" s="5"/>
      <c r="L14" s="5"/>
      <c r="M14" s="4">
        <v>2009</v>
      </c>
      <c r="N14" s="16">
        <f t="shared" ref="N14:N19" si="10">L51</f>
        <v>0</v>
      </c>
      <c r="O14" s="12">
        <f t="shared" ref="O14:O19" si="11">M51</f>
        <v>0</v>
      </c>
      <c r="P14" s="12"/>
      <c r="Q14" s="12">
        <f t="shared" ref="Q14:Q19" si="12">N51</f>
        <v>0</v>
      </c>
      <c r="R14" s="12">
        <f t="shared" ref="R14:R19" si="13">O51</f>
        <v>0</v>
      </c>
      <c r="S14" s="12">
        <f t="shared" ref="S14:S19" si="14">P51</f>
        <v>0</v>
      </c>
      <c r="T14" s="12"/>
      <c r="U14" s="12">
        <f t="shared" ref="U14:U19" si="15">Q51</f>
        <v>0</v>
      </c>
      <c r="V14" s="17">
        <f t="shared" ref="V14:V19" si="16">R51</f>
        <v>0</v>
      </c>
      <c r="X14" s="27">
        <f t="shared" ref="X14:X19" si="17">J14+V14</f>
        <v>0</v>
      </c>
      <c r="Y14" s="27">
        <f>Electronics!X14</f>
        <v>0</v>
      </c>
      <c r="Z14" s="27">
        <f>Mechanics!X14</f>
        <v>0</v>
      </c>
    </row>
    <row r="15" spans="1:26">
      <c r="A15" s="4">
        <v>2010</v>
      </c>
      <c r="B15" s="16">
        <f t="shared" si="6"/>
        <v>630</v>
      </c>
      <c r="C15" s="12">
        <f t="shared" si="6"/>
        <v>8363.16</v>
      </c>
      <c r="D15" s="12"/>
      <c r="E15" s="12">
        <f t="shared" si="7"/>
        <v>0</v>
      </c>
      <c r="F15" s="12">
        <f t="shared" si="7"/>
        <v>13809.000000000002</v>
      </c>
      <c r="G15" s="12">
        <f t="shared" si="7"/>
        <v>0</v>
      </c>
      <c r="H15" s="12"/>
      <c r="I15" s="12">
        <f t="shared" si="8"/>
        <v>43450</v>
      </c>
      <c r="J15" s="17">
        <f t="shared" si="9"/>
        <v>66252.160000000003</v>
      </c>
      <c r="K15" s="5"/>
      <c r="L15" s="5"/>
      <c r="M15" s="4">
        <v>2010</v>
      </c>
      <c r="N15" s="16">
        <f t="shared" si="10"/>
        <v>0</v>
      </c>
      <c r="O15" s="12">
        <f t="shared" si="11"/>
        <v>0</v>
      </c>
      <c r="P15" s="12"/>
      <c r="Q15" s="12">
        <f t="shared" si="12"/>
        <v>0</v>
      </c>
      <c r="R15" s="12">
        <f t="shared" si="13"/>
        <v>0</v>
      </c>
      <c r="S15" s="12">
        <f t="shared" si="14"/>
        <v>0</v>
      </c>
      <c r="T15" s="12"/>
      <c r="U15" s="12">
        <f t="shared" si="15"/>
        <v>0</v>
      </c>
      <c r="V15" s="17">
        <f t="shared" si="16"/>
        <v>0</v>
      </c>
      <c r="X15" s="27">
        <f t="shared" si="17"/>
        <v>66252.160000000003</v>
      </c>
      <c r="Y15" s="27">
        <f>Electronics!X15</f>
        <v>237066.48</v>
      </c>
      <c r="Z15" s="27">
        <f>Mechanics!X15</f>
        <v>330569.98</v>
      </c>
    </row>
    <row r="16" spans="1:26">
      <c r="A16" s="4">
        <v>2011</v>
      </c>
      <c r="B16" s="16">
        <f t="shared" si="6"/>
        <v>5040</v>
      </c>
      <c r="C16" s="12">
        <f t="shared" si="6"/>
        <v>15546.960000000001</v>
      </c>
      <c r="D16" s="12"/>
      <c r="E16" s="12">
        <f t="shared" si="7"/>
        <v>0</v>
      </c>
      <c r="F16" s="12">
        <f t="shared" si="7"/>
        <v>15432</v>
      </c>
      <c r="G16" s="12">
        <f t="shared" si="7"/>
        <v>0</v>
      </c>
      <c r="H16" s="12"/>
      <c r="I16" s="12">
        <f t="shared" si="8"/>
        <v>22000</v>
      </c>
      <c r="J16" s="17">
        <f t="shared" si="9"/>
        <v>58018.960000000006</v>
      </c>
      <c r="K16" s="5"/>
      <c r="L16" s="5"/>
      <c r="M16" s="4">
        <v>2011</v>
      </c>
      <c r="N16" s="16">
        <f t="shared" si="10"/>
        <v>1008</v>
      </c>
      <c r="O16" s="12">
        <f t="shared" si="11"/>
        <v>5484.9600000000009</v>
      </c>
      <c r="P16" s="12"/>
      <c r="Q16" s="12">
        <f t="shared" si="12"/>
        <v>0</v>
      </c>
      <c r="R16" s="12">
        <f t="shared" si="13"/>
        <v>11862.000000000002</v>
      </c>
      <c r="S16" s="12">
        <f t="shared" si="14"/>
        <v>0</v>
      </c>
      <c r="T16" s="12"/>
      <c r="U16" s="12">
        <f t="shared" si="15"/>
        <v>4000</v>
      </c>
      <c r="V16" s="17">
        <f t="shared" si="16"/>
        <v>22354.960000000003</v>
      </c>
      <c r="X16" s="27">
        <f t="shared" si="17"/>
        <v>80373.920000000013</v>
      </c>
      <c r="Y16" s="27">
        <f>Electronics!X16</f>
        <v>458455.2</v>
      </c>
      <c r="Z16" s="27">
        <f>Mechanics!X16</f>
        <v>422445.35499999998</v>
      </c>
    </row>
    <row r="17" spans="1:26">
      <c r="A17" s="4">
        <v>2012</v>
      </c>
      <c r="B17" s="16">
        <f t="shared" si="6"/>
        <v>23425.919999999998</v>
      </c>
      <c r="C17" s="12">
        <f t="shared" si="6"/>
        <v>107903.48400000001</v>
      </c>
      <c r="D17" s="12"/>
      <c r="E17" s="12">
        <f t="shared" si="7"/>
        <v>0</v>
      </c>
      <c r="F17" s="12">
        <f t="shared" si="7"/>
        <v>46486.8</v>
      </c>
      <c r="G17" s="12">
        <f t="shared" si="7"/>
        <v>0</v>
      </c>
      <c r="H17" s="12"/>
      <c r="I17" s="12">
        <f t="shared" si="8"/>
        <v>111660</v>
      </c>
      <c r="J17" s="17">
        <f t="shared" si="9"/>
        <v>289476.20400000003</v>
      </c>
      <c r="K17" s="5"/>
      <c r="L17" s="5"/>
      <c r="M17" s="4">
        <v>2012</v>
      </c>
      <c r="N17" s="16">
        <f t="shared" si="10"/>
        <v>5191.2</v>
      </c>
      <c r="O17" s="12">
        <f t="shared" si="11"/>
        <v>22669.920000000002</v>
      </c>
      <c r="P17" s="12"/>
      <c r="Q17" s="12">
        <f t="shared" si="12"/>
        <v>0</v>
      </c>
      <c r="R17" s="12">
        <f t="shared" si="13"/>
        <v>12000</v>
      </c>
      <c r="S17" s="12">
        <f t="shared" si="14"/>
        <v>0</v>
      </c>
      <c r="T17" s="12"/>
      <c r="U17" s="12">
        <f t="shared" si="15"/>
        <v>42300</v>
      </c>
      <c r="V17" s="17">
        <f t="shared" si="16"/>
        <v>82161.119999999995</v>
      </c>
      <c r="X17" s="27">
        <f t="shared" si="17"/>
        <v>371637.32400000002</v>
      </c>
      <c r="Y17" s="27">
        <f>Electronics!X17</f>
        <v>1138778.3500000001</v>
      </c>
      <c r="Z17" s="27">
        <f>Mechanics!X17</f>
        <v>492278.21</v>
      </c>
    </row>
    <row r="18" spans="1:26">
      <c r="A18" s="4">
        <v>2013</v>
      </c>
      <c r="B18" s="16">
        <f t="shared" si="6"/>
        <v>408.24</v>
      </c>
      <c r="C18" s="12">
        <f t="shared" si="6"/>
        <v>67324.608000000022</v>
      </c>
      <c r="D18" s="12"/>
      <c r="E18" s="12">
        <f t="shared" si="7"/>
        <v>0</v>
      </c>
      <c r="F18" s="12">
        <f t="shared" si="7"/>
        <v>6536.7000000000016</v>
      </c>
      <c r="G18" s="12">
        <f t="shared" si="7"/>
        <v>0</v>
      </c>
      <c r="H18" s="12"/>
      <c r="I18" s="12">
        <f t="shared" si="8"/>
        <v>35820</v>
      </c>
      <c r="J18" s="17">
        <f t="shared" si="9"/>
        <v>110089.54800000002</v>
      </c>
      <c r="K18" s="5"/>
      <c r="L18" s="5"/>
      <c r="M18" s="4">
        <v>2013</v>
      </c>
      <c r="N18" s="16">
        <f t="shared" si="10"/>
        <v>816.48</v>
      </c>
      <c r="O18" s="12">
        <f t="shared" si="11"/>
        <v>6444.3600000000006</v>
      </c>
      <c r="P18" s="12"/>
      <c r="Q18" s="12">
        <f t="shared" si="12"/>
        <v>0</v>
      </c>
      <c r="R18" s="12">
        <f t="shared" si="13"/>
        <v>8262.0000000000018</v>
      </c>
      <c r="S18" s="12">
        <f t="shared" si="14"/>
        <v>0</v>
      </c>
      <c r="T18" s="12"/>
      <c r="U18" s="12">
        <f t="shared" si="15"/>
        <v>9900</v>
      </c>
      <c r="V18" s="17">
        <f t="shared" si="16"/>
        <v>25422.840000000004</v>
      </c>
      <c r="X18" s="27">
        <f t="shared" si="17"/>
        <v>135512.38800000004</v>
      </c>
      <c r="Y18" s="27">
        <f>Electronics!X18</f>
        <v>1066722.9000000001</v>
      </c>
      <c r="Z18" s="27">
        <f>Mechanics!X18</f>
        <v>673520.48</v>
      </c>
    </row>
    <row r="19" spans="1:26" ht="15.75" thickBot="1">
      <c r="A19" s="4">
        <v>2014</v>
      </c>
      <c r="B19" s="18">
        <f t="shared" si="6"/>
        <v>0</v>
      </c>
      <c r="C19" s="19">
        <f t="shared" si="6"/>
        <v>0</v>
      </c>
      <c r="D19" s="19"/>
      <c r="E19" s="19">
        <f t="shared" si="7"/>
        <v>0</v>
      </c>
      <c r="F19" s="19">
        <f t="shared" si="7"/>
        <v>0</v>
      </c>
      <c r="G19" s="19">
        <f t="shared" si="7"/>
        <v>0</v>
      </c>
      <c r="H19" s="19"/>
      <c r="I19" s="19">
        <f t="shared" si="8"/>
        <v>0</v>
      </c>
      <c r="J19" s="20">
        <f t="shared" si="9"/>
        <v>0</v>
      </c>
      <c r="K19" s="5"/>
      <c r="L19" s="5"/>
      <c r="M19" s="4">
        <v>2014</v>
      </c>
      <c r="N19" s="18">
        <f t="shared" si="10"/>
        <v>0</v>
      </c>
      <c r="O19" s="19">
        <f t="shared" si="11"/>
        <v>0</v>
      </c>
      <c r="P19" s="19"/>
      <c r="Q19" s="19">
        <f t="shared" si="12"/>
        <v>0</v>
      </c>
      <c r="R19" s="19">
        <f t="shared" si="13"/>
        <v>13608.000000000002</v>
      </c>
      <c r="S19" s="19">
        <f t="shared" si="14"/>
        <v>0</v>
      </c>
      <c r="T19" s="19"/>
      <c r="U19" s="19">
        <f t="shared" si="15"/>
        <v>0</v>
      </c>
      <c r="V19" s="20">
        <f t="shared" si="16"/>
        <v>13608.000000000002</v>
      </c>
      <c r="X19" s="27">
        <f t="shared" si="17"/>
        <v>13608.000000000002</v>
      </c>
      <c r="Y19" s="27">
        <f>Electronics!X19</f>
        <v>140879.14000000001</v>
      </c>
      <c r="Z19" s="27">
        <f>Mechanics!X19</f>
        <v>57652.960000000006</v>
      </c>
    </row>
    <row r="20" spans="1:26">
      <c r="A20" s="4"/>
      <c r="B20" s="5"/>
      <c r="C20" s="5"/>
      <c r="D20" s="5"/>
      <c r="E20" s="5"/>
      <c r="F20" s="5"/>
      <c r="G20" s="5"/>
      <c r="H20" s="5"/>
      <c r="I20" s="3" t="s">
        <v>15</v>
      </c>
      <c r="J20" s="14">
        <v>523836.87200000003</v>
      </c>
      <c r="K20" s="5"/>
      <c r="L20" s="5"/>
      <c r="M20" s="4"/>
      <c r="N20" s="5"/>
      <c r="O20" s="5"/>
      <c r="P20" s="5"/>
      <c r="Q20" s="5"/>
      <c r="R20" s="5"/>
      <c r="S20" s="5"/>
      <c r="T20" s="5"/>
      <c r="U20" s="3" t="s">
        <v>16</v>
      </c>
      <c r="V20" s="14">
        <v>148965.82</v>
      </c>
    </row>
    <row r="21" spans="1:26">
      <c r="A21" s="4"/>
      <c r="B21" s="5"/>
      <c r="C21" s="5"/>
      <c r="D21" s="5"/>
      <c r="E21" s="5"/>
      <c r="F21" s="5"/>
      <c r="G21" s="5"/>
      <c r="H21" s="5"/>
      <c r="I21" s="3"/>
      <c r="J21" s="5"/>
      <c r="K21" s="5"/>
      <c r="L21" s="5"/>
      <c r="M21" s="4"/>
      <c r="N21" s="5"/>
      <c r="O21" s="5"/>
      <c r="P21" s="5"/>
      <c r="Q21" s="5"/>
      <c r="R21" s="5"/>
      <c r="S21" s="5"/>
      <c r="T21" s="5"/>
      <c r="U21" s="3" t="s">
        <v>17</v>
      </c>
      <c r="V21" s="15">
        <v>0.28437444548576946</v>
      </c>
    </row>
    <row r="23" spans="1:26" ht="15.75" thickBot="1"/>
    <row r="24" spans="1:26">
      <c r="B24" s="46" t="s">
        <v>29</v>
      </c>
      <c r="C24" s="47"/>
      <c r="D24" s="47"/>
      <c r="E24" s="47"/>
      <c r="F24" s="47"/>
      <c r="G24" s="47"/>
      <c r="H24" s="47"/>
      <c r="I24" s="47"/>
      <c r="J24" s="48"/>
      <c r="N24" s="46" t="s">
        <v>30</v>
      </c>
      <c r="O24" s="47"/>
      <c r="P24" s="47"/>
      <c r="Q24" s="47"/>
      <c r="R24" s="47"/>
      <c r="S24" s="47"/>
      <c r="T24" s="47"/>
      <c r="U24" s="47"/>
      <c r="V24" s="48"/>
    </row>
    <row r="25" spans="1:26">
      <c r="B25" s="6" t="s">
        <v>41</v>
      </c>
      <c r="C25" s="7" t="s">
        <v>40</v>
      </c>
      <c r="D25" s="7" t="s">
        <v>4</v>
      </c>
      <c r="E25" s="7" t="s">
        <v>26</v>
      </c>
      <c r="F25" s="7" t="s">
        <v>5</v>
      </c>
      <c r="G25" s="7" t="s">
        <v>35</v>
      </c>
      <c r="H25" s="7" t="s">
        <v>6</v>
      </c>
      <c r="I25" s="8" t="s">
        <v>39</v>
      </c>
      <c r="J25" s="9"/>
      <c r="N25" s="6" t="s">
        <v>31</v>
      </c>
      <c r="O25" s="7" t="s">
        <v>32</v>
      </c>
      <c r="P25" s="7" t="s">
        <v>33</v>
      </c>
      <c r="Q25" s="7" t="s">
        <v>34</v>
      </c>
      <c r="R25" s="7" t="s">
        <v>28</v>
      </c>
      <c r="S25" s="7" t="s">
        <v>36</v>
      </c>
      <c r="T25" s="7" t="s">
        <v>37</v>
      </c>
      <c r="U25" s="8" t="s">
        <v>7</v>
      </c>
      <c r="V25" s="9"/>
    </row>
    <row r="26" spans="1:26">
      <c r="A26" s="4">
        <v>2009</v>
      </c>
      <c r="B26" s="23">
        <f>B4/1720</f>
        <v>0</v>
      </c>
      <c r="C26" s="24">
        <f t="shared" ref="C26:H26" si="18">C4/1720</f>
        <v>0</v>
      </c>
      <c r="D26" s="24">
        <f t="shared" si="18"/>
        <v>0</v>
      </c>
      <c r="E26" s="24">
        <f t="shared" si="18"/>
        <v>0</v>
      </c>
      <c r="F26" s="24">
        <f t="shared" si="18"/>
        <v>0</v>
      </c>
      <c r="G26" s="24">
        <f>G4/1720+F32</f>
        <v>0</v>
      </c>
      <c r="H26" s="24">
        <f t="shared" si="18"/>
        <v>0</v>
      </c>
      <c r="I26" s="11"/>
      <c r="J26" s="13"/>
      <c r="M26" s="4">
        <v>2009</v>
      </c>
      <c r="N26" s="23">
        <f t="shared" ref="N26:T33" si="19">N4/1720</f>
        <v>0</v>
      </c>
      <c r="O26" s="24">
        <f t="shared" si="19"/>
        <v>0</v>
      </c>
      <c r="P26" s="24">
        <f t="shared" si="19"/>
        <v>0</v>
      </c>
      <c r="Q26" s="24">
        <f t="shared" si="19"/>
        <v>0</v>
      </c>
      <c r="R26" s="24">
        <f t="shared" si="19"/>
        <v>0</v>
      </c>
      <c r="S26" s="24">
        <f t="shared" si="19"/>
        <v>0</v>
      </c>
      <c r="T26" s="24">
        <f t="shared" si="19"/>
        <v>0</v>
      </c>
      <c r="U26" s="11"/>
      <c r="V26" s="13"/>
    </row>
    <row r="27" spans="1:26">
      <c r="A27" s="4">
        <v>2010</v>
      </c>
      <c r="B27" s="23">
        <f t="shared" ref="B27:H33" si="20">B5/1720</f>
        <v>2.9069767441860465E-3</v>
      </c>
      <c r="C27" s="24">
        <f t="shared" si="20"/>
        <v>4.2441860465116277E-2</v>
      </c>
      <c r="D27" s="24">
        <f t="shared" si="20"/>
        <v>0</v>
      </c>
      <c r="E27" s="24">
        <f t="shared" si="20"/>
        <v>4.6511627906976744E-2</v>
      </c>
      <c r="F27" s="24">
        <f t="shared" si="20"/>
        <v>6.1918604651162792E-2</v>
      </c>
      <c r="G27" s="24">
        <f t="shared" si="20"/>
        <v>9.1569767441860461E-2</v>
      </c>
      <c r="H27" s="24">
        <f t="shared" si="20"/>
        <v>0</v>
      </c>
      <c r="I27" s="11"/>
      <c r="J27" s="13"/>
      <c r="M27" s="4">
        <v>2010</v>
      </c>
      <c r="N27" s="23">
        <f t="shared" si="19"/>
        <v>0</v>
      </c>
      <c r="O27" s="24">
        <f t="shared" si="19"/>
        <v>0</v>
      </c>
      <c r="P27" s="24">
        <f t="shared" si="19"/>
        <v>0</v>
      </c>
      <c r="Q27" s="24">
        <f t="shared" si="19"/>
        <v>0</v>
      </c>
      <c r="R27" s="24">
        <f t="shared" si="19"/>
        <v>0</v>
      </c>
      <c r="S27" s="24">
        <f t="shared" si="19"/>
        <v>0</v>
      </c>
      <c r="T27" s="24">
        <f t="shared" si="19"/>
        <v>0</v>
      </c>
      <c r="U27" s="11"/>
      <c r="V27" s="13"/>
    </row>
    <row r="28" spans="1:26">
      <c r="A28" s="4">
        <v>2011</v>
      </c>
      <c r="B28" s="23">
        <f t="shared" si="20"/>
        <v>2.3255813953488372E-2</v>
      </c>
      <c r="C28" s="24">
        <f t="shared" si="20"/>
        <v>8.2558139534883723E-2</v>
      </c>
      <c r="D28" s="24">
        <f t="shared" si="20"/>
        <v>0</v>
      </c>
      <c r="E28" s="24">
        <f t="shared" si="20"/>
        <v>0.14709302325581394</v>
      </c>
      <c r="F28" s="24">
        <f t="shared" si="20"/>
        <v>6.5116279069767441E-2</v>
      </c>
      <c r="G28" s="24">
        <f t="shared" si="20"/>
        <v>0.13023255813953488</v>
      </c>
      <c r="H28" s="24">
        <f t="shared" si="20"/>
        <v>0</v>
      </c>
      <c r="I28" s="11"/>
      <c r="J28" s="13"/>
      <c r="M28" s="4">
        <v>2011</v>
      </c>
      <c r="N28" s="23">
        <f t="shared" si="19"/>
        <v>4.6511627906976744E-3</v>
      </c>
      <c r="O28" s="24">
        <f t="shared" si="19"/>
        <v>3.255813953488372E-2</v>
      </c>
      <c r="P28" s="24">
        <f t="shared" si="19"/>
        <v>0</v>
      </c>
      <c r="Q28" s="24">
        <f t="shared" si="19"/>
        <v>0.10697674418604651</v>
      </c>
      <c r="R28" s="24">
        <f t="shared" si="19"/>
        <v>5.3488372093023255E-2</v>
      </c>
      <c r="S28" s="24">
        <f t="shared" si="19"/>
        <v>7.441860465116279E-2</v>
      </c>
      <c r="T28" s="24">
        <f t="shared" si="19"/>
        <v>0</v>
      </c>
      <c r="U28" s="11"/>
      <c r="V28" s="13"/>
    </row>
    <row r="29" spans="1:26">
      <c r="A29" s="4">
        <v>2012</v>
      </c>
      <c r="B29" s="23">
        <f t="shared" si="20"/>
        <v>0.11162790697674418</v>
      </c>
      <c r="C29" s="24">
        <f t="shared" si="20"/>
        <v>0.61232558139534887</v>
      </c>
      <c r="D29" s="24">
        <f t="shared" si="20"/>
        <v>0</v>
      </c>
      <c r="E29" s="24">
        <f t="shared" si="20"/>
        <v>0.25232558139534883</v>
      </c>
      <c r="F29" s="24">
        <f t="shared" si="20"/>
        <v>0.19511627906976742</v>
      </c>
      <c r="G29" s="24">
        <f t="shared" si="20"/>
        <v>0.17348837209302329</v>
      </c>
      <c r="H29" s="24">
        <f t="shared" si="20"/>
        <v>0</v>
      </c>
      <c r="I29" s="11"/>
      <c r="J29" s="13"/>
      <c r="M29" s="4">
        <v>2012</v>
      </c>
      <c r="N29" s="23">
        <f t="shared" si="19"/>
        <v>2.616279069767442E-2</v>
      </c>
      <c r="O29" s="24">
        <f t="shared" si="19"/>
        <v>0.12325581395348838</v>
      </c>
      <c r="P29" s="24">
        <f t="shared" si="19"/>
        <v>0</v>
      </c>
      <c r="Q29" s="24">
        <f t="shared" si="19"/>
        <v>0.1</v>
      </c>
      <c r="R29" s="24">
        <f t="shared" si="19"/>
        <v>0.11162790697674418</v>
      </c>
      <c r="S29" s="24">
        <f t="shared" si="19"/>
        <v>7.9069767441860464E-2</v>
      </c>
      <c r="T29" s="24">
        <f t="shared" si="19"/>
        <v>0</v>
      </c>
      <c r="U29" s="11"/>
      <c r="V29" s="13"/>
    </row>
    <row r="30" spans="1:26">
      <c r="A30" s="4">
        <v>2013</v>
      </c>
      <c r="B30" s="23">
        <f t="shared" si="20"/>
        <v>2.3255813953488372E-3</v>
      </c>
      <c r="C30" s="24">
        <f t="shared" si="20"/>
        <v>0.41302325581395355</v>
      </c>
      <c r="D30" s="24">
        <f t="shared" si="20"/>
        <v>0</v>
      </c>
      <c r="E30" s="24">
        <f t="shared" si="20"/>
        <v>0.21627906976744185</v>
      </c>
      <c r="F30" s="24">
        <f t="shared" si="20"/>
        <v>3.127906976744186E-2</v>
      </c>
      <c r="G30" s="24">
        <f t="shared" si="20"/>
        <v>6.4534883720930233E-2</v>
      </c>
      <c r="H30" s="24">
        <f t="shared" si="20"/>
        <v>0</v>
      </c>
      <c r="I30" s="11"/>
      <c r="J30" s="13"/>
      <c r="M30" s="4">
        <v>2013</v>
      </c>
      <c r="N30" s="23">
        <f t="shared" si="19"/>
        <v>4.6511627906976744E-3</v>
      </c>
      <c r="O30" s="24">
        <f t="shared" si="19"/>
        <v>3.9534883720930232E-2</v>
      </c>
      <c r="P30" s="24">
        <f t="shared" si="19"/>
        <v>0</v>
      </c>
      <c r="Q30" s="24">
        <f t="shared" si="19"/>
        <v>4.6511627906976744E-2</v>
      </c>
      <c r="R30" s="24">
        <f t="shared" si="19"/>
        <v>1.6627906976744187E-2</v>
      </c>
      <c r="S30" s="24">
        <f t="shared" si="19"/>
        <v>3.7906976744186048E-2</v>
      </c>
      <c r="T30" s="24">
        <f t="shared" si="19"/>
        <v>0</v>
      </c>
      <c r="U30" s="11"/>
      <c r="V30" s="13"/>
    </row>
    <row r="31" spans="1:26">
      <c r="A31" s="4">
        <v>2014</v>
      </c>
      <c r="B31" s="23">
        <f t="shared" si="20"/>
        <v>0</v>
      </c>
      <c r="C31" s="24">
        <f t="shared" si="20"/>
        <v>0</v>
      </c>
      <c r="D31" s="24">
        <f t="shared" si="20"/>
        <v>0</v>
      </c>
      <c r="E31" s="24">
        <f t="shared" si="20"/>
        <v>0</v>
      </c>
      <c r="F31" s="24">
        <f t="shared" si="20"/>
        <v>0</v>
      </c>
      <c r="G31" s="24">
        <f t="shared" si="20"/>
        <v>0</v>
      </c>
      <c r="H31" s="24">
        <f t="shared" si="20"/>
        <v>0</v>
      </c>
      <c r="I31" s="11"/>
      <c r="J31" s="13"/>
      <c r="M31" s="4">
        <v>2014</v>
      </c>
      <c r="N31" s="23">
        <f t="shared" si="19"/>
        <v>0</v>
      </c>
      <c r="O31" s="24">
        <f t="shared" si="19"/>
        <v>0</v>
      </c>
      <c r="P31" s="24">
        <f t="shared" si="19"/>
        <v>0</v>
      </c>
      <c r="Q31" s="24">
        <f t="shared" si="19"/>
        <v>0</v>
      </c>
      <c r="R31" s="24">
        <f t="shared" si="19"/>
        <v>0</v>
      </c>
      <c r="S31" s="24">
        <f t="shared" si="19"/>
        <v>0</v>
      </c>
      <c r="T31" s="24">
        <f t="shared" si="19"/>
        <v>0</v>
      </c>
      <c r="U31" s="11"/>
      <c r="V31" s="13"/>
    </row>
    <row r="32" spans="1:26">
      <c r="A32" s="4" t="s">
        <v>8</v>
      </c>
      <c r="B32" s="23">
        <f t="shared" si="20"/>
        <v>0</v>
      </c>
      <c r="C32" s="24">
        <f t="shared" si="20"/>
        <v>0</v>
      </c>
      <c r="D32" s="24">
        <f t="shared" si="20"/>
        <v>0</v>
      </c>
      <c r="E32" s="24">
        <f t="shared" si="20"/>
        <v>0</v>
      </c>
      <c r="F32" s="24">
        <f t="shared" si="20"/>
        <v>0</v>
      </c>
      <c r="G32" s="24">
        <f t="shared" si="20"/>
        <v>0</v>
      </c>
      <c r="H32" s="24">
        <f t="shared" si="20"/>
        <v>0</v>
      </c>
      <c r="I32" s="11"/>
      <c r="J32" s="13"/>
      <c r="M32" s="4" t="s">
        <v>8</v>
      </c>
      <c r="N32" s="23">
        <f t="shared" si="19"/>
        <v>0</v>
      </c>
      <c r="O32" s="24">
        <f t="shared" si="19"/>
        <v>0</v>
      </c>
      <c r="P32" s="24">
        <f t="shared" si="19"/>
        <v>0</v>
      </c>
      <c r="Q32" s="24">
        <f t="shared" si="19"/>
        <v>0</v>
      </c>
      <c r="R32" s="24">
        <f t="shared" si="19"/>
        <v>0</v>
      </c>
      <c r="S32" s="24">
        <f t="shared" si="19"/>
        <v>0</v>
      </c>
      <c r="T32" s="24">
        <f t="shared" si="19"/>
        <v>0</v>
      </c>
      <c r="U32" s="11"/>
      <c r="V32" s="13"/>
    </row>
    <row r="33" spans="1:22" ht="15.75" thickBot="1">
      <c r="A33" s="4" t="s">
        <v>9</v>
      </c>
      <c r="B33" s="25">
        <f t="shared" si="20"/>
        <v>2.3255813953488372E-2</v>
      </c>
      <c r="C33" s="26">
        <f t="shared" si="20"/>
        <v>0.13023255813953488</v>
      </c>
      <c r="D33" s="26">
        <f t="shared" si="20"/>
        <v>0</v>
      </c>
      <c r="E33" s="26">
        <f t="shared" si="20"/>
        <v>2.3255813953488372E-2</v>
      </c>
      <c r="F33" s="26">
        <f t="shared" si="20"/>
        <v>0.16279069767441862</v>
      </c>
      <c r="G33" s="26">
        <f t="shared" si="20"/>
        <v>1.8604651162790697E-2</v>
      </c>
      <c r="H33" s="26">
        <f t="shared" si="20"/>
        <v>0</v>
      </c>
      <c r="I33" s="21"/>
      <c r="J33" s="22"/>
      <c r="M33" s="4" t="s">
        <v>9</v>
      </c>
      <c r="N33" s="25">
        <f t="shared" si="19"/>
        <v>0</v>
      </c>
      <c r="O33" s="26">
        <f t="shared" si="19"/>
        <v>0</v>
      </c>
      <c r="P33" s="26">
        <f t="shared" si="19"/>
        <v>0</v>
      </c>
      <c r="Q33" s="26">
        <f t="shared" si="19"/>
        <v>0</v>
      </c>
      <c r="R33" s="26">
        <f t="shared" si="19"/>
        <v>9.3023255813953487E-3</v>
      </c>
      <c r="S33" s="26">
        <f t="shared" si="19"/>
        <v>4.6511627906976744E-3</v>
      </c>
      <c r="T33" s="26">
        <f t="shared" si="19"/>
        <v>0</v>
      </c>
      <c r="U33" s="21"/>
      <c r="V33" s="22"/>
    </row>
    <row r="35" spans="1:22">
      <c r="A35" t="s">
        <v>42</v>
      </c>
      <c r="B35" s="29">
        <f>ROUND(SUM(B27:B32),1)</f>
        <v>0.1</v>
      </c>
      <c r="C35" s="29">
        <f t="shared" ref="C35:H35" si="21">ROUND(SUM(C27:C32),1)</f>
        <v>1.2</v>
      </c>
      <c r="D35" s="29">
        <f t="shared" si="21"/>
        <v>0</v>
      </c>
      <c r="E35" s="29">
        <f t="shared" si="21"/>
        <v>0.7</v>
      </c>
      <c r="F35" s="29">
        <f t="shared" si="21"/>
        <v>0.4</v>
      </c>
      <c r="G35" s="29">
        <f t="shared" si="21"/>
        <v>0.5</v>
      </c>
      <c r="H35" s="29">
        <f t="shared" si="21"/>
        <v>0</v>
      </c>
      <c r="N35" s="29">
        <f>SUM(N27:N32)</f>
        <v>3.5465116279069772E-2</v>
      </c>
      <c r="O35" s="29">
        <f t="shared" ref="O35:T35" si="22">SUM(O27:O32)</f>
        <v>0.19534883720930232</v>
      </c>
      <c r="P35" s="29">
        <f t="shared" si="22"/>
        <v>0</v>
      </c>
      <c r="Q35" s="29">
        <f t="shared" si="22"/>
        <v>0.25348837209302322</v>
      </c>
      <c r="R35" s="29">
        <f t="shared" si="22"/>
        <v>0.18174418604651163</v>
      </c>
      <c r="S35" s="29">
        <f t="shared" si="22"/>
        <v>0.19139534883720929</v>
      </c>
      <c r="T35" s="29">
        <f t="shared" si="22"/>
        <v>0</v>
      </c>
    </row>
    <row r="38" spans="1:22" ht="15.75" thickBot="1"/>
    <row r="39" spans="1:22" s="2" customFormat="1">
      <c r="A39" s="4"/>
      <c r="B39" s="46" t="s">
        <v>0</v>
      </c>
      <c r="C39" s="47"/>
      <c r="D39" s="47"/>
      <c r="E39" s="47"/>
      <c r="F39" s="47"/>
      <c r="G39" s="47"/>
      <c r="H39" s="48"/>
      <c r="I39" s="5"/>
      <c r="J39" s="5"/>
      <c r="K39" s="4"/>
      <c r="L39" s="46" t="s">
        <v>1</v>
      </c>
      <c r="M39" s="47"/>
      <c r="N39" s="47"/>
      <c r="O39" s="47"/>
      <c r="P39" s="47"/>
      <c r="Q39" s="47"/>
      <c r="R39" s="48"/>
    </row>
    <row r="40" spans="1:22" s="2" customFormat="1">
      <c r="A40" s="4"/>
      <c r="B40" s="6" t="s">
        <v>21</v>
      </c>
      <c r="C40" s="7" t="s">
        <v>22</v>
      </c>
      <c r="D40" s="7" t="s">
        <v>23</v>
      </c>
      <c r="E40" s="7" t="s">
        <v>5</v>
      </c>
      <c r="F40" s="7" t="s">
        <v>24</v>
      </c>
      <c r="G40" s="8" t="s">
        <v>7</v>
      </c>
      <c r="H40" s="9"/>
      <c r="I40" s="5"/>
      <c r="J40" s="5"/>
      <c r="K40" s="4"/>
      <c r="L40" s="6" t="s">
        <v>2</v>
      </c>
      <c r="M40" s="7" t="s">
        <v>3</v>
      </c>
      <c r="N40" s="7" t="s">
        <v>25</v>
      </c>
      <c r="O40" s="7" t="s">
        <v>5</v>
      </c>
      <c r="P40" s="7" t="s">
        <v>24</v>
      </c>
      <c r="Q40" s="8" t="s">
        <v>7</v>
      </c>
      <c r="R40" s="9"/>
    </row>
    <row r="41" spans="1:22" s="2" customFormat="1">
      <c r="A41" s="4">
        <v>2009</v>
      </c>
      <c r="B41" s="10">
        <v>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/>
      <c r="I41" s="5"/>
      <c r="J41" s="5"/>
      <c r="K41" s="4">
        <v>2009</v>
      </c>
      <c r="L41" s="10">
        <v>0</v>
      </c>
      <c r="M41" s="11">
        <v>0</v>
      </c>
      <c r="N41" s="11">
        <v>0</v>
      </c>
      <c r="O41" s="11">
        <v>0</v>
      </c>
      <c r="P41" s="11">
        <v>0</v>
      </c>
      <c r="Q41" s="12">
        <v>0</v>
      </c>
      <c r="R41" s="13"/>
    </row>
    <row r="42" spans="1:22" s="2" customFormat="1">
      <c r="A42" s="4">
        <v>2010</v>
      </c>
      <c r="B42" s="10">
        <v>5</v>
      </c>
      <c r="C42" s="11">
        <v>73</v>
      </c>
      <c r="D42" s="11">
        <v>80</v>
      </c>
      <c r="E42" s="11">
        <v>106.5</v>
      </c>
      <c r="F42" s="11">
        <v>157.5</v>
      </c>
      <c r="G42" s="12">
        <v>43450</v>
      </c>
      <c r="H42" s="13"/>
      <c r="I42" s="5"/>
      <c r="J42" s="5"/>
      <c r="K42" s="4">
        <v>2010</v>
      </c>
      <c r="L42" s="10">
        <v>0</v>
      </c>
      <c r="M42" s="11">
        <v>0</v>
      </c>
      <c r="N42" s="11">
        <v>0</v>
      </c>
      <c r="O42" s="11">
        <v>0</v>
      </c>
      <c r="P42" s="11">
        <v>0</v>
      </c>
      <c r="Q42" s="12">
        <v>0</v>
      </c>
      <c r="R42" s="13"/>
    </row>
    <row r="43" spans="1:22" s="2" customFormat="1">
      <c r="A43" s="4">
        <v>2011</v>
      </c>
      <c r="B43" s="10">
        <v>40</v>
      </c>
      <c r="C43" s="11">
        <v>142</v>
      </c>
      <c r="D43" s="11">
        <v>253</v>
      </c>
      <c r="E43" s="11">
        <v>112</v>
      </c>
      <c r="F43" s="11">
        <v>224</v>
      </c>
      <c r="G43" s="12">
        <v>22000</v>
      </c>
      <c r="H43" s="13"/>
      <c r="I43" s="5"/>
      <c r="J43" s="5"/>
      <c r="K43" s="4">
        <v>2011</v>
      </c>
      <c r="L43" s="10">
        <v>8</v>
      </c>
      <c r="M43" s="11">
        <v>56</v>
      </c>
      <c r="N43" s="11">
        <v>184</v>
      </c>
      <c r="O43" s="11">
        <v>92</v>
      </c>
      <c r="P43" s="11">
        <v>128</v>
      </c>
      <c r="Q43" s="12">
        <v>4000</v>
      </c>
      <c r="R43" s="13"/>
    </row>
    <row r="44" spans="1:22" s="2" customFormat="1">
      <c r="A44" s="4">
        <v>2012</v>
      </c>
      <c r="B44" s="10">
        <v>192</v>
      </c>
      <c r="C44" s="11">
        <v>1053.2</v>
      </c>
      <c r="D44" s="11">
        <v>434</v>
      </c>
      <c r="E44" s="11">
        <v>335.59999999999997</v>
      </c>
      <c r="F44" s="11">
        <v>298.40000000000003</v>
      </c>
      <c r="G44" s="12">
        <v>111660</v>
      </c>
      <c r="H44" s="13"/>
      <c r="I44" s="5"/>
      <c r="J44" s="5"/>
      <c r="K44" s="4">
        <v>2012</v>
      </c>
      <c r="L44" s="10">
        <v>45</v>
      </c>
      <c r="M44" s="11">
        <v>212</v>
      </c>
      <c r="N44" s="11">
        <v>172</v>
      </c>
      <c r="O44" s="11">
        <v>192</v>
      </c>
      <c r="P44" s="11">
        <v>136</v>
      </c>
      <c r="Q44" s="12">
        <v>42300</v>
      </c>
      <c r="R44" s="13"/>
    </row>
    <row r="45" spans="1:22" s="2" customFormat="1">
      <c r="A45" s="4">
        <v>2013</v>
      </c>
      <c r="B45" s="10">
        <v>4</v>
      </c>
      <c r="C45" s="11">
        <v>710.40000000000009</v>
      </c>
      <c r="D45" s="11">
        <v>372</v>
      </c>
      <c r="E45" s="11">
        <v>53.800000000000004</v>
      </c>
      <c r="F45" s="11">
        <v>111</v>
      </c>
      <c r="G45" s="12">
        <v>35820</v>
      </c>
      <c r="H45" s="13"/>
      <c r="I45" s="5"/>
      <c r="J45" s="5"/>
      <c r="K45" s="4">
        <v>2013</v>
      </c>
      <c r="L45" s="10">
        <v>8</v>
      </c>
      <c r="M45" s="11">
        <v>68</v>
      </c>
      <c r="N45" s="11">
        <v>80</v>
      </c>
      <c r="O45" s="11">
        <v>28.6</v>
      </c>
      <c r="P45" s="11">
        <v>65.2</v>
      </c>
      <c r="Q45" s="12">
        <v>9900</v>
      </c>
      <c r="R45" s="13"/>
    </row>
    <row r="46" spans="1:22" s="2" customFormat="1">
      <c r="A46" s="4">
        <v>2014</v>
      </c>
      <c r="B46" s="10">
        <v>0</v>
      </c>
      <c r="C46" s="11">
        <v>0</v>
      </c>
      <c r="D46" s="11">
        <v>0</v>
      </c>
      <c r="E46" s="11">
        <v>0</v>
      </c>
      <c r="F46" s="11">
        <v>0</v>
      </c>
      <c r="G46" s="12">
        <v>0</v>
      </c>
      <c r="H46" s="13"/>
      <c r="I46" s="5"/>
      <c r="J46" s="5"/>
      <c r="K46" s="4">
        <v>2014</v>
      </c>
      <c r="L46" s="10">
        <v>0</v>
      </c>
      <c r="M46" s="11">
        <v>0</v>
      </c>
      <c r="N46" s="11">
        <v>0</v>
      </c>
      <c r="O46" s="11">
        <v>0</v>
      </c>
      <c r="P46" s="11">
        <v>0</v>
      </c>
      <c r="Q46" s="12">
        <v>0</v>
      </c>
      <c r="R46" s="13"/>
    </row>
    <row r="47" spans="1:22" s="2" customFormat="1">
      <c r="A47" s="4" t="s">
        <v>8</v>
      </c>
      <c r="B47" s="10">
        <v>0</v>
      </c>
      <c r="C47" s="11">
        <v>0</v>
      </c>
      <c r="D47" s="11">
        <v>0</v>
      </c>
      <c r="E47" s="11">
        <v>0</v>
      </c>
      <c r="F47" s="11">
        <v>0</v>
      </c>
      <c r="G47" s="12">
        <v>0</v>
      </c>
      <c r="H47" s="13"/>
      <c r="I47" s="5"/>
      <c r="J47" s="5"/>
      <c r="K47" s="4" t="s">
        <v>8</v>
      </c>
      <c r="L47" s="10">
        <v>0</v>
      </c>
      <c r="M47" s="11">
        <v>0</v>
      </c>
      <c r="N47" s="11">
        <v>0</v>
      </c>
      <c r="O47" s="11">
        <v>0</v>
      </c>
      <c r="P47" s="11">
        <v>0</v>
      </c>
      <c r="Q47" s="12">
        <v>0</v>
      </c>
      <c r="R47" s="13"/>
    </row>
    <row r="48" spans="1:22" s="2" customFormat="1">
      <c r="A48" s="4" t="s">
        <v>9</v>
      </c>
      <c r="B48" s="10">
        <v>40</v>
      </c>
      <c r="C48" s="11">
        <v>224</v>
      </c>
      <c r="D48" s="11">
        <v>40</v>
      </c>
      <c r="E48" s="11">
        <v>280</v>
      </c>
      <c r="F48" s="11">
        <v>32</v>
      </c>
      <c r="G48" s="12">
        <v>12000</v>
      </c>
      <c r="H48" s="13"/>
      <c r="I48" s="5"/>
      <c r="J48" s="5"/>
      <c r="K48" s="4" t="s">
        <v>9</v>
      </c>
      <c r="L48" s="10">
        <v>0</v>
      </c>
      <c r="M48" s="11">
        <v>0</v>
      </c>
      <c r="N48" s="11">
        <v>0</v>
      </c>
      <c r="O48" s="11">
        <v>16</v>
      </c>
      <c r="P48" s="11">
        <v>8</v>
      </c>
      <c r="Q48" s="12">
        <v>0</v>
      </c>
      <c r="R48" s="13"/>
    </row>
    <row r="49" spans="1:25" s="2" customFormat="1">
      <c r="A49" s="4"/>
      <c r="B49" s="49" t="s">
        <v>10</v>
      </c>
      <c r="C49" s="50"/>
      <c r="D49" s="50"/>
      <c r="E49" s="50"/>
      <c r="F49" s="50"/>
      <c r="G49" s="50"/>
      <c r="H49" s="51"/>
      <c r="I49" s="5"/>
      <c r="J49" s="5"/>
      <c r="K49" s="4"/>
      <c r="L49" s="49" t="s">
        <v>11</v>
      </c>
      <c r="M49" s="50"/>
      <c r="N49" s="50"/>
      <c r="O49" s="50"/>
      <c r="P49" s="50"/>
      <c r="Q49" s="50"/>
      <c r="R49" s="51"/>
    </row>
    <row r="50" spans="1:25" s="2" customFormat="1">
      <c r="A50" s="4"/>
      <c r="B50" s="6" t="s">
        <v>12</v>
      </c>
      <c r="C50" s="7" t="s">
        <v>13</v>
      </c>
      <c r="D50" s="7" t="s">
        <v>25</v>
      </c>
      <c r="E50" s="7" t="s">
        <v>5</v>
      </c>
      <c r="F50" s="7" t="s">
        <v>24</v>
      </c>
      <c r="G50" s="8" t="s">
        <v>7</v>
      </c>
      <c r="H50" s="9" t="s">
        <v>14</v>
      </c>
      <c r="I50" s="31" t="s">
        <v>53</v>
      </c>
      <c r="J50" s="31" t="s">
        <v>52</v>
      </c>
      <c r="K50" s="4"/>
      <c r="L50" s="6" t="s">
        <v>12</v>
      </c>
      <c r="M50" s="7" t="s">
        <v>13</v>
      </c>
      <c r="N50" s="7" t="s">
        <v>25</v>
      </c>
      <c r="O50" s="7" t="s">
        <v>5</v>
      </c>
      <c r="P50" s="7" t="s">
        <v>24</v>
      </c>
      <c r="Q50" s="8" t="s">
        <v>7</v>
      </c>
      <c r="R50" s="9" t="s">
        <v>14</v>
      </c>
      <c r="S50" s="31" t="s">
        <v>53</v>
      </c>
      <c r="T50" s="31" t="s">
        <v>52</v>
      </c>
      <c r="V50" s="32" t="s">
        <v>55</v>
      </c>
      <c r="W50" s="32" t="s">
        <v>53</v>
      </c>
      <c r="X50" s="41" t="s">
        <v>70</v>
      </c>
      <c r="Y50" s="41" t="s">
        <v>52</v>
      </c>
    </row>
    <row r="51" spans="1:25" s="2" customFormat="1">
      <c r="A51" s="4">
        <v>2009</v>
      </c>
      <c r="B51" s="33">
        <v>0</v>
      </c>
      <c r="C51" s="34">
        <v>0</v>
      </c>
      <c r="D51" s="34">
        <v>0</v>
      </c>
      <c r="E51" s="34">
        <v>0</v>
      </c>
      <c r="F51" s="34">
        <v>0</v>
      </c>
      <c r="G51" s="34">
        <v>0</v>
      </c>
      <c r="H51" s="35">
        <v>0</v>
      </c>
      <c r="I51" s="2">
        <v>0</v>
      </c>
      <c r="J51" s="5">
        <v>0</v>
      </c>
      <c r="K51" s="4">
        <v>2009</v>
      </c>
      <c r="L51" s="33">
        <v>0</v>
      </c>
      <c r="M51" s="34">
        <v>0</v>
      </c>
      <c r="N51" s="34">
        <v>0</v>
      </c>
      <c r="O51" s="34">
        <v>0</v>
      </c>
      <c r="P51" s="34">
        <v>0</v>
      </c>
      <c r="Q51" s="34">
        <v>0</v>
      </c>
      <c r="R51" s="35">
        <v>0</v>
      </c>
      <c r="S51" s="2">
        <v>0</v>
      </c>
      <c r="T51" s="5">
        <v>0</v>
      </c>
      <c r="V51" s="2">
        <v>2009</v>
      </c>
      <c r="W51" s="14">
        <v>0</v>
      </c>
      <c r="X51" s="14">
        <v>0</v>
      </c>
      <c r="Y51" s="14">
        <v>0</v>
      </c>
    </row>
    <row r="52" spans="1:25" s="2" customFormat="1">
      <c r="A52" s="4">
        <v>2010</v>
      </c>
      <c r="B52" s="33">
        <v>630</v>
      </c>
      <c r="C52" s="34">
        <v>8363.16</v>
      </c>
      <c r="D52" s="34">
        <v>0</v>
      </c>
      <c r="E52" s="34">
        <v>13809.000000000002</v>
      </c>
      <c r="F52" s="34">
        <v>0</v>
      </c>
      <c r="G52" s="34">
        <v>43450</v>
      </c>
      <c r="H52" s="35">
        <v>66252.160000000003</v>
      </c>
      <c r="I52" s="2">
        <v>66252.160000000003</v>
      </c>
      <c r="J52" s="5">
        <v>0</v>
      </c>
      <c r="K52" s="4">
        <v>2010</v>
      </c>
      <c r="L52" s="33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5">
        <v>0</v>
      </c>
      <c r="S52" s="2">
        <v>0</v>
      </c>
      <c r="T52" s="5">
        <v>0</v>
      </c>
      <c r="V52" s="2">
        <v>2010</v>
      </c>
      <c r="W52" s="14">
        <v>66252.160000000003</v>
      </c>
      <c r="X52" s="14">
        <v>66252.160000000003</v>
      </c>
      <c r="Y52" s="14">
        <v>0</v>
      </c>
    </row>
    <row r="53" spans="1:25" s="2" customFormat="1">
      <c r="A53" s="4">
        <v>2011</v>
      </c>
      <c r="B53" s="33">
        <v>5040</v>
      </c>
      <c r="C53" s="34">
        <v>15546.960000000001</v>
      </c>
      <c r="D53" s="34">
        <v>0</v>
      </c>
      <c r="E53" s="34">
        <v>15432</v>
      </c>
      <c r="F53" s="34">
        <v>0</v>
      </c>
      <c r="G53" s="34">
        <v>22000</v>
      </c>
      <c r="H53" s="35">
        <v>58018.960000000006</v>
      </c>
      <c r="I53" s="2">
        <v>283600.79399999999</v>
      </c>
      <c r="J53" s="5">
        <v>225581.83399999997</v>
      </c>
      <c r="K53" s="4">
        <v>2011</v>
      </c>
      <c r="L53" s="33">
        <v>1008</v>
      </c>
      <c r="M53" s="34">
        <v>5484.9600000000009</v>
      </c>
      <c r="N53" s="34">
        <v>0</v>
      </c>
      <c r="O53" s="34">
        <v>11862.000000000002</v>
      </c>
      <c r="P53" s="34">
        <v>0</v>
      </c>
      <c r="Q53" s="34">
        <v>4000</v>
      </c>
      <c r="R53" s="35">
        <v>22354.960000000003</v>
      </c>
      <c r="S53" s="2">
        <v>89658.4</v>
      </c>
      <c r="T53" s="5">
        <v>67303.439999999988</v>
      </c>
      <c r="V53" s="2">
        <v>2011</v>
      </c>
      <c r="W53" s="14">
        <v>373259.19400000002</v>
      </c>
      <c r="X53" s="14">
        <v>80373.920000000013</v>
      </c>
      <c r="Y53" s="14">
        <v>-292885.27399999998</v>
      </c>
    </row>
    <row r="54" spans="1:25" s="2" customFormat="1">
      <c r="A54" s="4">
        <v>2012</v>
      </c>
      <c r="B54" s="33">
        <v>23425.919999999998</v>
      </c>
      <c r="C54" s="34">
        <v>107903.48400000001</v>
      </c>
      <c r="D54" s="34">
        <v>0</v>
      </c>
      <c r="E54" s="34">
        <v>46486.8</v>
      </c>
      <c r="F54" s="34">
        <v>0</v>
      </c>
      <c r="G54" s="34">
        <v>111660</v>
      </c>
      <c r="H54" s="35">
        <v>289476.20400000003</v>
      </c>
      <c r="I54" s="2">
        <v>169067.91800000001</v>
      </c>
      <c r="J54" s="5">
        <v>-120408.28600000002</v>
      </c>
      <c r="K54" s="4">
        <v>2012</v>
      </c>
      <c r="L54" s="33">
        <v>5191.2</v>
      </c>
      <c r="M54" s="34">
        <v>22669.920000000002</v>
      </c>
      <c r="N54" s="34">
        <v>0</v>
      </c>
      <c r="O54" s="34">
        <v>12000</v>
      </c>
      <c r="P54" s="34">
        <v>0</v>
      </c>
      <c r="Q54" s="34">
        <v>42300</v>
      </c>
      <c r="R54" s="35">
        <v>82161.119999999995</v>
      </c>
      <c r="S54" s="2">
        <v>32934.520000000004</v>
      </c>
      <c r="T54" s="5">
        <v>-49226.599999999991</v>
      </c>
      <c r="V54" s="2">
        <v>2012</v>
      </c>
      <c r="W54" s="14">
        <v>202002.43800000002</v>
      </c>
      <c r="X54" s="14">
        <v>371637.32400000002</v>
      </c>
      <c r="Y54" s="14">
        <v>169634.886</v>
      </c>
    </row>
    <row r="55" spans="1:25" s="2" customFormat="1">
      <c r="A55" s="4">
        <v>2013</v>
      </c>
      <c r="B55" s="33">
        <v>408.24</v>
      </c>
      <c r="C55" s="34">
        <v>67324.608000000022</v>
      </c>
      <c r="D55" s="34">
        <v>0</v>
      </c>
      <c r="E55" s="34">
        <v>6536.7000000000016</v>
      </c>
      <c r="F55" s="34">
        <v>0</v>
      </c>
      <c r="G55" s="34">
        <v>35820</v>
      </c>
      <c r="H55" s="35">
        <v>110089.54800000002</v>
      </c>
      <c r="I55" s="2">
        <v>4916</v>
      </c>
      <c r="J55" s="5">
        <v>-105173.54800000002</v>
      </c>
      <c r="K55" s="4">
        <v>2013</v>
      </c>
      <c r="L55" s="33">
        <v>816.48</v>
      </c>
      <c r="M55" s="34">
        <v>6444.3600000000006</v>
      </c>
      <c r="N55" s="34">
        <v>0</v>
      </c>
      <c r="O55" s="34">
        <v>8262.0000000000018</v>
      </c>
      <c r="P55" s="34">
        <v>0</v>
      </c>
      <c r="Q55" s="34">
        <v>9900</v>
      </c>
      <c r="R55" s="35">
        <v>25422.840000000004</v>
      </c>
      <c r="S55" s="2">
        <v>13178.000000000002</v>
      </c>
      <c r="T55" s="5">
        <v>-12244.840000000002</v>
      </c>
      <c r="V55" s="2">
        <v>2013</v>
      </c>
      <c r="W55" s="14">
        <v>18094</v>
      </c>
      <c r="X55" s="14">
        <v>135512.38800000004</v>
      </c>
      <c r="Y55" s="14">
        <v>117418.38800000004</v>
      </c>
    </row>
    <row r="56" spans="1:25" s="2" customFormat="1" ht="15.75" thickBot="1">
      <c r="A56" s="4">
        <v>2014</v>
      </c>
      <c r="B56" s="36">
        <v>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8">
        <v>0</v>
      </c>
      <c r="I56" s="2">
        <v>0</v>
      </c>
      <c r="J56" s="5">
        <v>0</v>
      </c>
      <c r="K56" s="4">
        <v>2014</v>
      </c>
      <c r="L56" s="36">
        <v>0</v>
      </c>
      <c r="M56" s="37">
        <v>0</v>
      </c>
      <c r="N56" s="37">
        <v>0</v>
      </c>
      <c r="O56" s="37">
        <v>13608.000000000002</v>
      </c>
      <c r="P56" s="37">
        <v>0</v>
      </c>
      <c r="Q56" s="37">
        <v>0</v>
      </c>
      <c r="R56" s="38">
        <v>13608.000000000002</v>
      </c>
      <c r="S56" s="2">
        <v>13194.900000000001</v>
      </c>
      <c r="T56" s="5">
        <v>-413.10000000000036</v>
      </c>
      <c r="V56" s="2">
        <v>2014</v>
      </c>
      <c r="W56" s="14">
        <v>13194.900000000001</v>
      </c>
      <c r="X56" s="14">
        <v>13608.000000000002</v>
      </c>
      <c r="Y56" s="14">
        <v>413.10000000000036</v>
      </c>
    </row>
    <row r="57" spans="1:25" s="2" customFormat="1">
      <c r="A57" s="4"/>
      <c r="B57" s="5"/>
      <c r="C57" s="5"/>
      <c r="D57" s="5"/>
      <c r="E57" s="5"/>
      <c r="F57" s="5"/>
      <c r="G57" s="3" t="s">
        <v>15</v>
      </c>
      <c r="H57" s="14">
        <v>523836.87200000003</v>
      </c>
      <c r="I57" s="5"/>
      <c r="J57" s="5"/>
      <c r="K57" s="4"/>
      <c r="L57" s="5"/>
      <c r="M57" s="5"/>
      <c r="N57" s="5"/>
      <c r="O57" s="5"/>
      <c r="P57" s="5"/>
      <c r="Q57" s="3" t="s">
        <v>16</v>
      </c>
      <c r="R57" s="14">
        <v>143546.92000000001</v>
      </c>
      <c r="V57" s="32" t="s">
        <v>14</v>
      </c>
      <c r="W57" s="14">
        <v>672802.69200000016</v>
      </c>
      <c r="X57" s="14">
        <v>667383.79200000013</v>
      </c>
      <c r="Y57" s="14">
        <v>-5418.8999999999414</v>
      </c>
    </row>
    <row r="58" spans="1:25" s="2" customFormat="1">
      <c r="A58" s="4"/>
      <c r="B58" s="5"/>
      <c r="C58" s="5"/>
      <c r="D58" s="5"/>
      <c r="E58" s="5"/>
      <c r="F58" s="5"/>
      <c r="G58" s="3"/>
      <c r="H58" s="5"/>
      <c r="I58" s="5"/>
      <c r="J58" s="5"/>
      <c r="K58" s="4"/>
      <c r="L58" s="5"/>
      <c r="M58" s="5"/>
      <c r="N58" s="5"/>
      <c r="O58" s="5"/>
      <c r="P58" s="5"/>
      <c r="Q58" s="3" t="s">
        <v>17</v>
      </c>
      <c r="R58" s="15">
        <v>0.2740298128536473</v>
      </c>
    </row>
    <row r="59" spans="1:25" s="2" customFormat="1"/>
  </sheetData>
  <mergeCells count="10">
    <mergeCell ref="B39:H39"/>
    <mergeCell ref="L39:R39"/>
    <mergeCell ref="B49:H49"/>
    <mergeCell ref="L49:R49"/>
    <mergeCell ref="B2:J2"/>
    <mergeCell ref="N2:V2"/>
    <mergeCell ref="B12:J12"/>
    <mergeCell ref="N12:V12"/>
    <mergeCell ref="B24:J24"/>
    <mergeCell ref="N24:V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41"/>
  <sheetViews>
    <sheetView tabSelected="1" topLeftCell="F1" workbookViewId="0">
      <selection activeCell="AA25" sqref="AA25:AA30"/>
    </sheetView>
  </sheetViews>
  <sheetFormatPr defaultRowHeight="15"/>
  <cols>
    <col min="1" max="1" width="7.42578125" bestFit="1" customWidth="1"/>
    <col min="2" max="2" width="10.85546875" bestFit="1" customWidth="1"/>
    <col min="3" max="3" width="8.85546875" bestFit="1" customWidth="1"/>
    <col min="4" max="4" width="7.5703125" bestFit="1" customWidth="1"/>
    <col min="5" max="5" width="8.85546875" bestFit="1" customWidth="1"/>
    <col min="6" max="6" width="12" bestFit="1" customWidth="1"/>
    <col min="7" max="7" width="9.5703125" bestFit="1" customWidth="1"/>
    <col min="8" max="8" width="7.140625" bestFit="1" customWidth="1"/>
    <col min="9" max="9" width="9.5703125" bestFit="1" customWidth="1"/>
    <col min="10" max="11" width="10.140625" bestFit="1" customWidth="1"/>
    <col min="12" max="12" width="10.85546875" bestFit="1" customWidth="1"/>
    <col min="13" max="13" width="6" bestFit="1" customWidth="1"/>
    <col min="14" max="14" width="10.85546875" bestFit="1" customWidth="1"/>
    <col min="15" max="15" width="8.85546875" bestFit="1" customWidth="1"/>
    <col min="16" max="16" width="10.140625" bestFit="1" customWidth="1"/>
    <col min="17" max="17" width="8.85546875" bestFit="1" customWidth="1"/>
    <col min="18" max="18" width="12" bestFit="1" customWidth="1"/>
    <col min="19" max="19" width="12.7109375" bestFit="1" customWidth="1"/>
    <col min="20" max="20" width="11.85546875" bestFit="1" customWidth="1"/>
    <col min="21" max="21" width="9.85546875" bestFit="1" customWidth="1"/>
    <col min="22" max="22" width="10.140625" bestFit="1" customWidth="1"/>
    <col min="26" max="27" width="10.140625" bestFit="1" customWidth="1"/>
    <col min="28" max="28" width="10.85546875" bestFit="1" customWidth="1"/>
    <col min="29" max="29" width="10.140625" bestFit="1" customWidth="1"/>
  </cols>
  <sheetData>
    <row r="1" spans="1:31" ht="15.75" thickBot="1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1"/>
      <c r="N1" s="2"/>
      <c r="O1" s="2"/>
      <c r="P1" s="2"/>
      <c r="Q1" s="2"/>
      <c r="R1" s="2"/>
      <c r="S1" s="2"/>
      <c r="T1" s="2"/>
      <c r="U1" s="3"/>
      <c r="V1" s="2"/>
    </row>
    <row r="2" spans="1:31">
      <c r="A2" s="4"/>
      <c r="B2" s="46" t="s">
        <v>0</v>
      </c>
      <c r="C2" s="47"/>
      <c r="D2" s="47"/>
      <c r="E2" s="47"/>
      <c r="F2" s="47"/>
      <c r="G2" s="47"/>
      <c r="H2" s="47"/>
      <c r="I2" s="47"/>
      <c r="J2" s="48"/>
      <c r="K2" s="5"/>
      <c r="L2" s="5"/>
      <c r="M2" s="4"/>
      <c r="N2" s="46" t="s">
        <v>1</v>
      </c>
      <c r="O2" s="47"/>
      <c r="P2" s="47"/>
      <c r="Q2" s="47"/>
      <c r="R2" s="47"/>
      <c r="S2" s="47"/>
      <c r="T2" s="47"/>
      <c r="U2" s="47"/>
      <c r="V2" s="48"/>
    </row>
    <row r="3" spans="1:31">
      <c r="A3" s="4"/>
      <c r="B3" s="6" t="s">
        <v>2</v>
      </c>
      <c r="C3" s="7" t="s">
        <v>3</v>
      </c>
      <c r="D3" s="7" t="s">
        <v>4</v>
      </c>
      <c r="E3" s="7" t="s">
        <v>26</v>
      </c>
      <c r="F3" s="7" t="s">
        <v>5</v>
      </c>
      <c r="G3" s="7" t="s">
        <v>27</v>
      </c>
      <c r="H3" s="7" t="s">
        <v>6</v>
      </c>
      <c r="I3" s="8" t="s">
        <v>7</v>
      </c>
      <c r="J3" s="9"/>
      <c r="K3" s="5"/>
      <c r="L3" s="5"/>
      <c r="M3" s="4"/>
      <c r="N3" s="6" t="s">
        <v>2</v>
      </c>
      <c r="O3" s="7" t="s">
        <v>3</v>
      </c>
      <c r="P3" s="7" t="s">
        <v>4</v>
      </c>
      <c r="Q3" s="7" t="s">
        <v>26</v>
      </c>
      <c r="R3" s="7" t="s">
        <v>5</v>
      </c>
      <c r="S3" s="7" t="s">
        <v>28</v>
      </c>
      <c r="T3" s="7" t="s">
        <v>6</v>
      </c>
      <c r="U3" s="8" t="s">
        <v>7</v>
      </c>
      <c r="V3" s="9"/>
    </row>
    <row r="4" spans="1:31">
      <c r="A4" s="4">
        <v>2009</v>
      </c>
      <c r="B4" s="10">
        <f>Mechanics!B4+Electronics!B4+Services!B4</f>
        <v>0</v>
      </c>
      <c r="C4" s="11">
        <f>Mechanics!C4+Electronics!C4+Services!C4</f>
        <v>0</v>
      </c>
      <c r="D4" s="11">
        <f>Mechanics!D4+Electronics!D4+Services!D4</f>
        <v>0</v>
      </c>
      <c r="E4" s="11">
        <f>Mechanics!E4+Electronics!E4+Services!E4</f>
        <v>0</v>
      </c>
      <c r="F4" s="11">
        <f>Mechanics!F4+Electronics!F4+Services!F4</f>
        <v>0</v>
      </c>
      <c r="G4" s="11">
        <f>Mechanics!G4+Electronics!G4+Services!G4</f>
        <v>0</v>
      </c>
      <c r="H4" s="11">
        <f>Mechanics!H4+Electronics!H4+Services!H4</f>
        <v>0</v>
      </c>
      <c r="I4" s="11">
        <f>Mechanics!I4+Electronics!I4+Services!I4</f>
        <v>0</v>
      </c>
      <c r="J4" s="13"/>
      <c r="K4" s="5"/>
      <c r="L4" s="5"/>
      <c r="M4" s="4">
        <v>2009</v>
      </c>
      <c r="N4" s="10">
        <f>Mechanics!N4+Electronics!N4+Services!N4</f>
        <v>0</v>
      </c>
      <c r="O4" s="11">
        <f>Mechanics!O4+Electronics!O4+Services!O4</f>
        <v>0</v>
      </c>
      <c r="P4" s="11">
        <f>Mechanics!P4+Electronics!P4+Services!P4</f>
        <v>0</v>
      </c>
      <c r="Q4" s="11">
        <f>Mechanics!Q4+Electronics!Q4+Services!Q4</f>
        <v>0</v>
      </c>
      <c r="R4" s="11">
        <f>Mechanics!R4+Electronics!R4+Services!R4</f>
        <v>0</v>
      </c>
      <c r="S4" s="11">
        <f>Mechanics!S4+Electronics!S4+Services!S4</f>
        <v>0</v>
      </c>
      <c r="T4" s="11">
        <f>Mechanics!T4+Electronics!T4+Services!T4</f>
        <v>0</v>
      </c>
      <c r="U4" s="11">
        <f>Mechanics!U4+Electronics!U4+Services!U4</f>
        <v>0</v>
      </c>
      <c r="V4" s="13"/>
    </row>
    <row r="5" spans="1:31">
      <c r="A5" s="4">
        <v>2010</v>
      </c>
      <c r="B5" s="10">
        <f>Mechanics!B5+Electronics!B5+Services!B5</f>
        <v>367</v>
      </c>
      <c r="C5" s="11">
        <f>Mechanics!C5+Electronics!C5+Services!C5</f>
        <v>1258</v>
      </c>
      <c r="D5" s="11">
        <f>Mechanics!D5+Electronics!D5+Services!D5</f>
        <v>108</v>
      </c>
      <c r="E5" s="11">
        <f>Mechanics!E5+Electronics!E5+Services!E5</f>
        <v>2836</v>
      </c>
      <c r="F5" s="11">
        <f>Mechanics!F5+Electronics!F5+Services!F5</f>
        <v>1557.5</v>
      </c>
      <c r="G5" s="11">
        <f>Mechanics!G5+Electronics!G5+Services!G5</f>
        <v>2801.5</v>
      </c>
      <c r="H5" s="11">
        <f>Mechanics!H5+Electronics!H5+Services!H5</f>
        <v>0</v>
      </c>
      <c r="I5" s="11">
        <f>Mechanics!I5+Electronics!I5+Services!I5</f>
        <v>162114.5</v>
      </c>
      <c r="J5" s="13"/>
      <c r="K5" s="5"/>
      <c r="L5" s="5"/>
      <c r="M5" s="4">
        <v>2010</v>
      </c>
      <c r="N5" s="10">
        <f>Mechanics!N5+Electronics!N5+Services!N5</f>
        <v>48</v>
      </c>
      <c r="O5" s="11">
        <f>Mechanics!O5+Electronics!O5+Services!O5</f>
        <v>240</v>
      </c>
      <c r="P5" s="11">
        <f>Mechanics!P5+Electronics!P5+Services!P5</f>
        <v>0</v>
      </c>
      <c r="Q5" s="11">
        <f>Mechanics!Q5+Electronics!Q5+Services!Q5</f>
        <v>16</v>
      </c>
      <c r="R5" s="11">
        <f>Mechanics!R5+Electronics!R5+Services!R5</f>
        <v>28</v>
      </c>
      <c r="S5" s="11">
        <f>Mechanics!S5+Electronics!S5+Services!S5</f>
        <v>48</v>
      </c>
      <c r="T5" s="11">
        <f>Mechanics!T5+Electronics!T5+Services!T5</f>
        <v>0</v>
      </c>
      <c r="U5" s="11">
        <f>Mechanics!U5+Electronics!U5+Services!U5</f>
        <v>7653</v>
      </c>
      <c r="V5" s="13"/>
    </row>
    <row r="6" spans="1:31">
      <c r="A6" s="4">
        <v>2011</v>
      </c>
      <c r="B6" s="10">
        <f>Mechanics!B6+Electronics!B6+Services!B6</f>
        <v>400</v>
      </c>
      <c r="C6" s="11">
        <f>Mechanics!C6+Electronics!C6+Services!C6</f>
        <v>1733</v>
      </c>
      <c r="D6" s="11">
        <f>Mechanics!D6+Electronics!D6+Services!D6</f>
        <v>96</v>
      </c>
      <c r="E6" s="11">
        <f>Mechanics!E6+Electronics!E6+Services!E6</f>
        <v>2305</v>
      </c>
      <c r="F6" s="11">
        <f>Mechanics!F6+Electronics!F6+Services!F6</f>
        <v>1928</v>
      </c>
      <c r="G6" s="11">
        <f>Mechanics!G6+Electronics!G6+Services!G6</f>
        <v>2480</v>
      </c>
      <c r="H6" s="11">
        <f>Mechanics!H6+Electronics!H6+Services!H6</f>
        <v>0</v>
      </c>
      <c r="I6" s="11">
        <f>Mechanics!I6+Electronics!I6+Services!I6</f>
        <v>258777.5</v>
      </c>
      <c r="J6" s="13"/>
      <c r="K6" s="5"/>
      <c r="L6" s="5"/>
      <c r="M6" s="4">
        <v>2011</v>
      </c>
      <c r="N6" s="10">
        <f>Mechanics!N6+Electronics!N6+Services!N6</f>
        <v>263.75</v>
      </c>
      <c r="O6" s="11">
        <f>Mechanics!O6+Electronics!O6+Services!O6</f>
        <v>348</v>
      </c>
      <c r="P6" s="11">
        <f>Mechanics!P6+Electronics!P6+Services!P6</f>
        <v>64</v>
      </c>
      <c r="Q6" s="11">
        <f>Mechanics!Q6+Electronics!Q6+Services!Q6</f>
        <v>272</v>
      </c>
      <c r="R6" s="11">
        <f>Mechanics!R6+Electronics!R6+Services!R6</f>
        <v>474</v>
      </c>
      <c r="S6" s="11">
        <f>Mechanics!S6+Electronics!S6+Services!S6</f>
        <v>264</v>
      </c>
      <c r="T6" s="11">
        <f>Mechanics!T6+Electronics!T6+Services!T6</f>
        <v>0</v>
      </c>
      <c r="U6" s="11">
        <f>Mechanics!U6+Electronics!U6+Services!U6</f>
        <v>55195</v>
      </c>
      <c r="V6" s="13"/>
    </row>
    <row r="7" spans="1:31">
      <c r="A7" s="4">
        <v>2012</v>
      </c>
      <c r="B7" s="10">
        <f>Mechanics!B7+Electronics!B7+Services!B7</f>
        <v>1038.75</v>
      </c>
      <c r="C7" s="11">
        <f>Mechanics!C7+Electronics!C7+Services!C7</f>
        <v>3708.2</v>
      </c>
      <c r="D7" s="11">
        <f>Mechanics!D7+Electronics!D7+Services!D7</f>
        <v>124</v>
      </c>
      <c r="E7" s="11">
        <f>Mechanics!E7+Electronics!E7+Services!E7</f>
        <v>2556</v>
      </c>
      <c r="F7" s="11">
        <f>Mechanics!F7+Electronics!F7+Services!F7</f>
        <v>2396.6</v>
      </c>
      <c r="G7" s="11">
        <f>Mechanics!G7+Electronics!G7+Services!G7</f>
        <v>2814.4</v>
      </c>
      <c r="H7" s="11">
        <f>Mechanics!H7+Electronics!H7+Services!H7</f>
        <v>16</v>
      </c>
      <c r="I7" s="11">
        <f>Mechanics!I7+Electronics!I7+Services!I7</f>
        <v>586123.5</v>
      </c>
      <c r="J7" s="13"/>
      <c r="K7" s="5"/>
      <c r="L7" s="5"/>
      <c r="M7" s="4">
        <v>2012</v>
      </c>
      <c r="N7" s="10">
        <f>Mechanics!N7+Electronics!N7+Services!N7</f>
        <v>523</v>
      </c>
      <c r="O7" s="11">
        <f>Mechanics!O7+Electronics!O7+Services!O7</f>
        <v>1417</v>
      </c>
      <c r="P7" s="11">
        <f>Mechanics!P7+Electronics!P7+Services!P7</f>
        <v>60</v>
      </c>
      <c r="Q7" s="11">
        <f>Mechanics!Q7+Electronics!Q7+Services!Q7</f>
        <v>224</v>
      </c>
      <c r="R7" s="11">
        <f>Mechanics!R7+Electronics!R7+Services!R7</f>
        <v>962</v>
      </c>
      <c r="S7" s="11">
        <f>Mechanics!S7+Electronics!S7+Services!S7</f>
        <v>216</v>
      </c>
      <c r="T7" s="11">
        <f>Mechanics!T7+Electronics!T7+Services!T7</f>
        <v>0</v>
      </c>
      <c r="U7" s="11">
        <f>Mechanics!U7+Electronics!U7+Services!U7</f>
        <v>300870</v>
      </c>
      <c r="V7" s="13"/>
    </row>
    <row r="8" spans="1:31">
      <c r="A8" s="4">
        <v>2013</v>
      </c>
      <c r="B8" s="10">
        <f>Mechanics!B8+Electronics!B8+Services!B8</f>
        <v>815.5</v>
      </c>
      <c r="C8" s="11">
        <f>Mechanics!C8+Electronics!C8+Services!C8</f>
        <v>5036.3999999999996</v>
      </c>
      <c r="D8" s="11">
        <f>Mechanics!D8+Electronics!D8+Services!D8</f>
        <v>252</v>
      </c>
      <c r="E8" s="11">
        <f>Mechanics!E8+Electronics!E8+Services!E8</f>
        <v>2918</v>
      </c>
      <c r="F8" s="11">
        <f>Mechanics!F8+Electronics!F8+Services!F8</f>
        <v>1146.8</v>
      </c>
      <c r="G8" s="11">
        <f>Mechanics!G8+Electronics!G8+Services!G8</f>
        <v>2705</v>
      </c>
      <c r="H8" s="11">
        <f>Mechanics!H8+Electronics!H8+Services!H8</f>
        <v>0</v>
      </c>
      <c r="I8" s="11">
        <f>Mechanics!I8+Electronics!I8+Services!I8</f>
        <v>732124.5</v>
      </c>
      <c r="J8" s="13"/>
      <c r="K8" s="5"/>
      <c r="L8" s="5"/>
      <c r="M8" s="4">
        <v>2013</v>
      </c>
      <c r="N8" s="10">
        <f>Mechanics!N8+Electronics!N8+Services!N8</f>
        <v>813.5</v>
      </c>
      <c r="O8" s="11">
        <f>Mechanics!O8+Electronics!O8+Services!O8</f>
        <v>1358</v>
      </c>
      <c r="P8" s="11">
        <f>Mechanics!P8+Electronics!P8+Services!P8</f>
        <v>32</v>
      </c>
      <c r="Q8" s="11">
        <f>Mechanics!Q8+Electronics!Q8+Services!Q8</f>
        <v>80</v>
      </c>
      <c r="R8" s="11">
        <f>Mechanics!R8+Electronics!R8+Services!R8</f>
        <v>882.6</v>
      </c>
      <c r="S8" s="11">
        <f>Mechanics!S8+Electronics!S8+Services!S8</f>
        <v>65.2</v>
      </c>
      <c r="T8" s="11">
        <f>Mechanics!T8+Electronics!T8+Services!T8</f>
        <v>0</v>
      </c>
      <c r="U8" s="11">
        <f>Mechanics!U8+Electronics!U8+Services!U8</f>
        <v>89039</v>
      </c>
      <c r="V8" s="13"/>
    </row>
    <row r="9" spans="1:31">
      <c r="A9" s="4">
        <v>2014</v>
      </c>
      <c r="B9" s="10">
        <f>Mechanics!B9+Electronics!B9+Services!B9</f>
        <v>16</v>
      </c>
      <c r="C9" s="11">
        <f>Mechanics!C9+Electronics!C9+Services!C9</f>
        <v>576</v>
      </c>
      <c r="D9" s="11">
        <f>Mechanics!D9+Electronics!D9+Services!D9</f>
        <v>40</v>
      </c>
      <c r="E9" s="11">
        <f>Mechanics!E9+Electronics!E9+Services!E9</f>
        <v>202</v>
      </c>
      <c r="F9" s="11">
        <f>Mechanics!F9+Electronics!F9+Services!F9</f>
        <v>164</v>
      </c>
      <c r="G9" s="11">
        <f>Mechanics!G9+Electronics!G9+Services!G9</f>
        <v>222</v>
      </c>
      <c r="H9" s="11">
        <f>Mechanics!H9+Electronics!H9+Services!H9</f>
        <v>0</v>
      </c>
      <c r="I9" s="11">
        <f>Mechanics!I9+Electronics!I9+Services!I9</f>
        <v>39620</v>
      </c>
      <c r="J9" s="13"/>
      <c r="K9" s="5"/>
      <c r="L9" s="5"/>
      <c r="M9" s="4">
        <v>2014</v>
      </c>
      <c r="N9" s="10">
        <f>Mechanics!N9+Electronics!N9+Services!N9</f>
        <v>128</v>
      </c>
      <c r="O9" s="11">
        <f>Mechanics!O9+Electronics!O9+Services!O9</f>
        <v>174</v>
      </c>
      <c r="P9" s="11">
        <f>Mechanics!P9+Electronics!P9+Services!P9</f>
        <v>0</v>
      </c>
      <c r="Q9" s="11">
        <f>Mechanics!Q9+Electronics!Q9+Services!Q9</f>
        <v>40</v>
      </c>
      <c r="R9" s="11">
        <f>Mechanics!R9+Electronics!R9+Services!R9</f>
        <v>116</v>
      </c>
      <c r="S9" s="11">
        <f>Mechanics!S9+Electronics!S9+Services!S9</f>
        <v>40</v>
      </c>
      <c r="T9" s="11">
        <f>Mechanics!T9+Electronics!T9+Services!T9</f>
        <v>0</v>
      </c>
      <c r="U9" s="11">
        <f>Mechanics!U9+Electronics!U9+Services!U9</f>
        <v>66440</v>
      </c>
      <c r="V9" s="13"/>
    </row>
    <row r="10" spans="1:31">
      <c r="A10" s="4" t="s">
        <v>8</v>
      </c>
      <c r="B10" s="10">
        <f>Mechanics!B10+Electronics!B10+Services!B10</f>
        <v>0</v>
      </c>
      <c r="C10" s="11">
        <f>Mechanics!C10+Electronics!C10+Services!C10</f>
        <v>0</v>
      </c>
      <c r="D10" s="11">
        <f>Mechanics!D10+Electronics!D10+Services!D10</f>
        <v>0</v>
      </c>
      <c r="E10" s="11">
        <f>Mechanics!E10+Electronics!E10+Services!E10</f>
        <v>0</v>
      </c>
      <c r="F10" s="11">
        <f>Mechanics!F10+Electronics!F10+Services!F10</f>
        <v>0</v>
      </c>
      <c r="G10" s="11">
        <f>Mechanics!G10+Electronics!G10+Services!G10</f>
        <v>0</v>
      </c>
      <c r="H10" s="11">
        <f>Mechanics!H10+Electronics!H10+Services!H10</f>
        <v>0</v>
      </c>
      <c r="I10" s="11">
        <f>Mechanics!I10+Electronics!I10+Services!I10</f>
        <v>0</v>
      </c>
      <c r="J10" s="13"/>
      <c r="K10" s="5"/>
      <c r="L10" s="5"/>
      <c r="M10" s="4" t="s">
        <v>8</v>
      </c>
      <c r="N10" s="10">
        <f>Mechanics!N10+Electronics!N10+Services!N10</f>
        <v>0</v>
      </c>
      <c r="O10" s="11">
        <f>Mechanics!O10+Electronics!O10+Services!O10</f>
        <v>0</v>
      </c>
      <c r="P10" s="11">
        <f>Mechanics!P10+Electronics!P10+Services!P10</f>
        <v>0</v>
      </c>
      <c r="Q10" s="11">
        <f>Mechanics!Q10+Electronics!Q10+Services!Q10</f>
        <v>0</v>
      </c>
      <c r="R10" s="11">
        <f>Mechanics!R10+Electronics!R10+Services!R10</f>
        <v>0</v>
      </c>
      <c r="S10" s="11">
        <f>Mechanics!S10+Electronics!S10+Services!S10</f>
        <v>0</v>
      </c>
      <c r="T10" s="11">
        <f>Mechanics!T10+Electronics!T10+Services!T10</f>
        <v>0</v>
      </c>
      <c r="U10" s="11">
        <f>Mechanics!U10+Electronics!U10+Services!U10</f>
        <v>0</v>
      </c>
      <c r="V10" s="13"/>
    </row>
    <row r="11" spans="1:31">
      <c r="A11" s="4" t="s">
        <v>9</v>
      </c>
      <c r="B11" s="10">
        <f>Mechanics!B11+Electronics!B11+Services!B11</f>
        <v>40</v>
      </c>
      <c r="C11" s="11">
        <f>Mechanics!C11+Electronics!C11+Services!C11</f>
        <v>360</v>
      </c>
      <c r="D11" s="11">
        <f>Mechanics!D11+Electronics!D11+Services!D11</f>
        <v>0</v>
      </c>
      <c r="E11" s="11">
        <f>Mechanics!E11+Electronics!E11+Services!E11</f>
        <v>40</v>
      </c>
      <c r="F11" s="11">
        <f>Mechanics!F11+Electronics!F11+Services!F11</f>
        <v>584</v>
      </c>
      <c r="G11" s="11">
        <f>Mechanics!G11+Electronics!G11+Services!G11</f>
        <v>32</v>
      </c>
      <c r="H11" s="11">
        <f>Mechanics!H11+Electronics!H11+Services!H11</f>
        <v>0</v>
      </c>
      <c r="I11" s="11">
        <f>Mechanics!I11+Electronics!I11+Services!I11</f>
        <v>12000</v>
      </c>
      <c r="J11" s="13"/>
      <c r="K11" s="5"/>
      <c r="L11" s="5"/>
      <c r="M11" s="4" t="s">
        <v>9</v>
      </c>
      <c r="N11" s="10">
        <f>Mechanics!N11+Electronics!N11+Services!N11</f>
        <v>0</v>
      </c>
      <c r="O11" s="11">
        <f>Mechanics!O11+Electronics!O11+Services!O11</f>
        <v>0</v>
      </c>
      <c r="P11" s="11">
        <f>Mechanics!P11+Electronics!P11+Services!P11</f>
        <v>0</v>
      </c>
      <c r="Q11" s="11">
        <f>Mechanics!Q11+Electronics!Q11+Services!Q11</f>
        <v>0</v>
      </c>
      <c r="R11" s="11">
        <f>Mechanics!R11+Electronics!R11+Services!R11</f>
        <v>136</v>
      </c>
      <c r="S11" s="11">
        <f>Mechanics!S11+Electronics!S11+Services!S11</f>
        <v>8</v>
      </c>
      <c r="T11" s="11">
        <f>Mechanics!T11+Electronics!T11+Services!T11</f>
        <v>0</v>
      </c>
      <c r="U11" s="11">
        <f>Mechanics!U11+Electronics!U11+Services!U11</f>
        <v>0</v>
      </c>
      <c r="V11" s="13"/>
    </row>
    <row r="12" spans="1:31">
      <c r="A12" s="4"/>
      <c r="B12" s="49" t="s">
        <v>10</v>
      </c>
      <c r="C12" s="50"/>
      <c r="D12" s="50"/>
      <c r="E12" s="50"/>
      <c r="F12" s="50"/>
      <c r="G12" s="50"/>
      <c r="H12" s="50"/>
      <c r="I12" s="50"/>
      <c r="J12" s="51"/>
      <c r="K12" s="5"/>
      <c r="L12" s="5"/>
      <c r="M12" s="4"/>
      <c r="N12" s="49" t="s">
        <v>11</v>
      </c>
      <c r="O12" s="50"/>
      <c r="P12" s="50"/>
      <c r="Q12" s="50"/>
      <c r="R12" s="50"/>
      <c r="S12" s="50"/>
      <c r="T12" s="50"/>
      <c r="U12" s="50"/>
      <c r="V12" s="51"/>
    </row>
    <row r="13" spans="1:31">
      <c r="A13" s="4"/>
      <c r="B13" s="6" t="s">
        <v>41</v>
      </c>
      <c r="C13" s="7" t="s">
        <v>40</v>
      </c>
      <c r="D13" s="7" t="s">
        <v>4</v>
      </c>
      <c r="E13" s="7" t="s">
        <v>26</v>
      </c>
      <c r="F13" s="7" t="s">
        <v>5</v>
      </c>
      <c r="G13" s="7" t="s">
        <v>35</v>
      </c>
      <c r="H13" s="7" t="s">
        <v>6</v>
      </c>
      <c r="I13" s="8" t="s">
        <v>39</v>
      </c>
      <c r="J13" s="9" t="s">
        <v>14</v>
      </c>
      <c r="K13" s="5" t="s">
        <v>54</v>
      </c>
      <c r="L13" s="5" t="s">
        <v>52</v>
      </c>
      <c r="M13" s="4"/>
      <c r="N13" s="6" t="s">
        <v>31</v>
      </c>
      <c r="O13" s="7" t="s">
        <v>32</v>
      </c>
      <c r="P13" s="7" t="s">
        <v>33</v>
      </c>
      <c r="Q13" s="7" t="s">
        <v>34</v>
      </c>
      <c r="R13" s="7" t="s">
        <v>28</v>
      </c>
      <c r="S13" s="7" t="s">
        <v>36</v>
      </c>
      <c r="T13" s="7" t="s">
        <v>37</v>
      </c>
      <c r="U13" s="8" t="s">
        <v>38</v>
      </c>
      <c r="V13" s="9" t="s">
        <v>14</v>
      </c>
      <c r="W13" s="5" t="s">
        <v>54</v>
      </c>
      <c r="X13" s="5" t="s">
        <v>52</v>
      </c>
      <c r="Y13" t="s">
        <v>55</v>
      </c>
      <c r="Z13" t="s">
        <v>54</v>
      </c>
      <c r="AA13" t="s">
        <v>53</v>
      </c>
      <c r="AB13" t="s">
        <v>52</v>
      </c>
      <c r="AC13" t="s">
        <v>58</v>
      </c>
      <c r="AD13" t="s">
        <v>57</v>
      </c>
      <c r="AE13" t="s">
        <v>62</v>
      </c>
    </row>
    <row r="14" spans="1:31">
      <c r="A14" s="4">
        <v>2009</v>
      </c>
      <c r="B14" s="16">
        <v>0</v>
      </c>
      <c r="C14" s="12">
        <v>0</v>
      </c>
      <c r="D14" s="12">
        <f>Mechanics!D14+Electronics!D14+Services!D14</f>
        <v>0</v>
      </c>
      <c r="E14" s="12">
        <f>Mechanics!E14+Electronics!E14+Services!E14</f>
        <v>0</v>
      </c>
      <c r="F14" s="12">
        <v>0</v>
      </c>
      <c r="G14" s="12">
        <f>Mechanics!G14+Electronics!G14+Services!G14</f>
        <v>0</v>
      </c>
      <c r="H14" s="12">
        <f>Mechanics!H14+Electronics!H14+Services!H14</f>
        <v>0</v>
      </c>
      <c r="I14" s="12">
        <v>0</v>
      </c>
      <c r="J14" s="17">
        <f t="shared" ref="J14:J19" si="0">ROUND(SUM(B14:I14),-4)</f>
        <v>0</v>
      </c>
      <c r="K14" s="14">
        <v>0</v>
      </c>
      <c r="L14" s="14">
        <f t="shared" ref="L14:L19" si="1">J14-K14</f>
        <v>0</v>
      </c>
      <c r="M14" s="4">
        <v>2009</v>
      </c>
      <c r="N14" s="16">
        <v>0</v>
      </c>
      <c r="O14" s="12">
        <v>0</v>
      </c>
      <c r="P14" s="12">
        <f>Mechanics!P14+Electronics!P14+Services!P14</f>
        <v>0</v>
      </c>
      <c r="Q14" s="12">
        <f>Mechanics!Q14+Electronics!Q14+Services!Q14</f>
        <v>0</v>
      </c>
      <c r="R14" s="12">
        <v>0</v>
      </c>
      <c r="S14" s="12">
        <f>Mechanics!S14+Electronics!S14+Services!S14</f>
        <v>0</v>
      </c>
      <c r="T14" s="12">
        <f>Mechanics!T14+Electronics!T14+Services!T14</f>
        <v>0</v>
      </c>
      <c r="U14" s="12">
        <v>0</v>
      </c>
      <c r="V14" s="17">
        <f t="shared" ref="V14:V19" si="2">ROUND(SUM(N14:U14),-4)</f>
        <v>0</v>
      </c>
      <c r="W14" s="27">
        <v>0</v>
      </c>
      <c r="X14" s="14">
        <f t="shared" ref="X14:X19" si="3">V14-W14</f>
        <v>0</v>
      </c>
      <c r="Y14">
        <v>2009</v>
      </c>
      <c r="Z14" s="27">
        <f t="shared" ref="Z14:Z19" si="4">K14+W14</f>
        <v>0</v>
      </c>
      <c r="AA14" s="27">
        <f t="shared" ref="AA14:AA19" si="5">J14+V14</f>
        <v>0</v>
      </c>
      <c r="AB14" s="27">
        <f t="shared" ref="AB14:AB19" si="6">AA14-Z14</f>
        <v>0</v>
      </c>
      <c r="AC14" s="27">
        <f t="shared" ref="AC14:AC19" si="7">ROUND(AA14*AD14,-4)</f>
        <v>0</v>
      </c>
      <c r="AD14">
        <v>1</v>
      </c>
      <c r="AE14" s="40">
        <v>0</v>
      </c>
    </row>
    <row r="15" spans="1:31">
      <c r="A15" s="4">
        <v>2010</v>
      </c>
      <c r="B15" s="16">
        <f>Mechanics!B15+Electronics!B15+Services!B15</f>
        <v>44326.8</v>
      </c>
      <c r="C15" s="12">
        <f>Mechanics!C15+Electronics!C15+Services!C15</f>
        <v>142784.46</v>
      </c>
      <c r="D15" s="12">
        <f>Mechanics!D15+Electronics!D15+Services!D15</f>
        <v>12267.36</v>
      </c>
      <c r="E15" s="12">
        <f>Mechanics!E15+Electronics!E15+Services!E15</f>
        <v>0</v>
      </c>
      <c r="F15" s="12">
        <f>Mechanics!F15+Electronics!F15+Services!F15</f>
        <v>226414.5</v>
      </c>
      <c r="G15" s="12">
        <f>Mechanics!G15+Electronics!G15+Services!G15</f>
        <v>0</v>
      </c>
      <c r="H15" s="12">
        <f>Mechanics!H15+Electronics!H15+Services!H15</f>
        <v>0</v>
      </c>
      <c r="I15" s="12">
        <f>Mechanics!I15+Electronics!I15+Services!I15</f>
        <v>162114.5</v>
      </c>
      <c r="J15" s="17">
        <f t="shared" si="0"/>
        <v>590000</v>
      </c>
      <c r="K15" s="14">
        <v>814086.26</v>
      </c>
      <c r="L15" s="14">
        <f t="shared" si="1"/>
        <v>-224086.26</v>
      </c>
      <c r="M15" s="4">
        <v>2010</v>
      </c>
      <c r="N15" s="16">
        <f>Mechanics!N15+Electronics!N15+Services!N15</f>
        <v>6048</v>
      </c>
      <c r="O15" s="12">
        <f>Mechanics!O15+Electronics!O15+Services!O15</f>
        <v>28080</v>
      </c>
      <c r="P15" s="12">
        <f>Mechanics!P15+Electronics!P15+Services!P15</f>
        <v>0</v>
      </c>
      <c r="Q15" s="12">
        <f>Mechanics!Q15+Electronics!Q15+Services!Q15</f>
        <v>0</v>
      </c>
      <c r="R15" s="12">
        <f>Mechanics!R15+Electronics!R15+Services!R15</f>
        <v>4200</v>
      </c>
      <c r="S15" s="12">
        <f>Mechanics!S15+Electronics!S15+Services!S15</f>
        <v>0</v>
      </c>
      <c r="T15" s="12">
        <f>Mechanics!T15+Electronics!T15+Services!T15</f>
        <v>0</v>
      </c>
      <c r="U15" s="12">
        <f>Mechanics!U15+Electronics!U15+Services!U15</f>
        <v>7653</v>
      </c>
      <c r="V15" s="17">
        <f t="shared" si="2"/>
        <v>50000</v>
      </c>
      <c r="W15" s="27">
        <v>101984.6</v>
      </c>
      <c r="X15" s="14">
        <f t="shared" si="3"/>
        <v>-51984.600000000006</v>
      </c>
      <c r="Y15">
        <v>2010</v>
      </c>
      <c r="Z15" s="27">
        <f t="shared" si="4"/>
        <v>916070.86</v>
      </c>
      <c r="AA15" s="27">
        <f t="shared" si="5"/>
        <v>640000</v>
      </c>
      <c r="AB15" s="27">
        <f t="shared" si="6"/>
        <v>-276070.86</v>
      </c>
      <c r="AC15" s="27">
        <f t="shared" si="7"/>
        <v>660000</v>
      </c>
      <c r="AD15">
        <f>AD14*1.035</f>
        <v>1.0349999999999999</v>
      </c>
      <c r="AE15" s="40">
        <f t="shared" ref="AE15:AE20" si="8">V15/J15</f>
        <v>8.4745762711864403E-2</v>
      </c>
    </row>
    <row r="16" spans="1:31">
      <c r="A16" s="4">
        <v>2011</v>
      </c>
      <c r="B16" s="16">
        <f>Mechanics!B16+Electronics!B16+Services!B16</f>
        <v>46569.600000000006</v>
      </c>
      <c r="C16" s="12">
        <f>Mechanics!C16+Electronics!C16+Services!C16</f>
        <v>186199.65</v>
      </c>
      <c r="D16" s="12">
        <f>Mechanics!D16+Electronics!D16+Services!D16</f>
        <v>10563.84</v>
      </c>
      <c r="E16" s="12">
        <f>Mechanics!E16+Electronics!E16+Services!E16</f>
        <v>0</v>
      </c>
      <c r="F16" s="12">
        <f>Mechanics!F16+Electronics!F16+Services!F16</f>
        <v>268908</v>
      </c>
      <c r="G16" s="12">
        <f>Mechanics!G16+Electronics!G16+Services!G16</f>
        <v>0</v>
      </c>
      <c r="H16" s="12">
        <f>Mechanics!H16+Electronics!H16+Services!H16</f>
        <v>0</v>
      </c>
      <c r="I16" s="12">
        <f>Mechanics!I16+Electronics!I16+Services!I16</f>
        <v>258777.5</v>
      </c>
      <c r="J16" s="17">
        <f t="shared" si="0"/>
        <v>770000</v>
      </c>
      <c r="K16" s="14">
        <v>1861593.6040000001</v>
      </c>
      <c r="L16" s="14">
        <f t="shared" si="1"/>
        <v>-1091593.6040000001</v>
      </c>
      <c r="M16" s="4">
        <v>2011</v>
      </c>
      <c r="N16" s="16">
        <f>Mechanics!N16+Electronics!N16+Services!N16</f>
        <v>29408.085000000003</v>
      </c>
      <c r="O16" s="12">
        <f>Mechanics!O16+Electronics!O16+Services!O16</f>
        <v>36358.920000000006</v>
      </c>
      <c r="P16" s="12">
        <f>Mechanics!P16+Electronics!P16+Services!P16</f>
        <v>6914.88</v>
      </c>
      <c r="Q16" s="12">
        <f>Mechanics!Q16+Electronics!Q16+Services!Q16</f>
        <v>0</v>
      </c>
      <c r="R16" s="12">
        <f>Mechanics!R16+Electronics!R16+Services!R16</f>
        <v>62379</v>
      </c>
      <c r="S16" s="12">
        <f>Mechanics!S16+Electronics!S16+Services!S16</f>
        <v>0</v>
      </c>
      <c r="T16" s="12">
        <f>Mechanics!T16+Electronics!T16+Services!T16</f>
        <v>0</v>
      </c>
      <c r="U16" s="12">
        <f>Mechanics!U16+Electronics!U16+Services!U16</f>
        <v>55195</v>
      </c>
      <c r="V16" s="17">
        <f t="shared" si="2"/>
        <v>190000</v>
      </c>
      <c r="W16" s="27">
        <v>628374.22499999998</v>
      </c>
      <c r="X16" s="14">
        <f t="shared" si="3"/>
        <v>-438374.22499999998</v>
      </c>
      <c r="Y16">
        <v>2011</v>
      </c>
      <c r="Z16" s="27">
        <f t="shared" si="4"/>
        <v>2489967.8289999999</v>
      </c>
      <c r="AA16" s="27">
        <f t="shared" si="5"/>
        <v>960000</v>
      </c>
      <c r="AB16" s="27">
        <f t="shared" si="6"/>
        <v>-1529967.8289999999</v>
      </c>
      <c r="AC16" s="27">
        <f t="shared" si="7"/>
        <v>1030000</v>
      </c>
      <c r="AD16">
        <f>AD15*1.035</f>
        <v>1.0712249999999999</v>
      </c>
      <c r="AE16" s="40">
        <f t="shared" si="8"/>
        <v>0.24675324675324675</v>
      </c>
    </row>
    <row r="17" spans="1:31">
      <c r="A17" s="4">
        <v>2012</v>
      </c>
      <c r="B17" s="16">
        <f>Mechanics!B17+Electronics!B17+Services!B17</f>
        <v>113645.7</v>
      </c>
      <c r="C17" s="12">
        <f>Mechanics!C17+Electronics!C17+Services!C17</f>
        <v>364008.29400000005</v>
      </c>
      <c r="D17" s="12">
        <f>Mechanics!D17+Electronics!D17+Services!D17</f>
        <v>12655.44</v>
      </c>
      <c r="E17" s="12">
        <f>Mechanics!E17+Electronics!E17+Services!E17</f>
        <v>0</v>
      </c>
      <c r="F17" s="12">
        <f>Mechanics!F17+Electronics!F17+Services!F17</f>
        <v>301116.3</v>
      </c>
      <c r="G17" s="12">
        <f>Mechanics!G17+Electronics!G17+Services!G17</f>
        <v>0</v>
      </c>
      <c r="H17" s="12">
        <f>Mechanics!H17+Electronics!H17+Services!H17</f>
        <v>1620</v>
      </c>
      <c r="I17" s="12">
        <f>Mechanics!I17+Electronics!I17+Services!I17</f>
        <v>586123.5</v>
      </c>
      <c r="J17" s="17">
        <f t="shared" si="0"/>
        <v>1380000</v>
      </c>
      <c r="K17" s="14">
        <v>1371973.953</v>
      </c>
      <c r="L17" s="14">
        <f t="shared" si="1"/>
        <v>8026.0470000000205</v>
      </c>
      <c r="M17" s="4">
        <v>2012</v>
      </c>
      <c r="N17" s="16">
        <f>Mechanics!N17+Electronics!N17+Services!N17</f>
        <v>59721.479999999996</v>
      </c>
      <c r="O17" s="12">
        <f>Mechanics!O17+Electronics!O17+Services!O17</f>
        <v>144870.57</v>
      </c>
      <c r="P17" s="12">
        <f>Mechanics!P17+Electronics!P17+Services!P17</f>
        <v>6123.6</v>
      </c>
      <c r="Q17" s="12">
        <f>Mechanics!Q17+Electronics!Q17+Services!Q17</f>
        <v>0</v>
      </c>
      <c r="R17" s="12">
        <f>Mechanics!R17+Electronics!R17+Services!R17</f>
        <v>111939</v>
      </c>
      <c r="S17" s="12">
        <f>Mechanics!S17+Electronics!S17+Services!S17</f>
        <v>0</v>
      </c>
      <c r="T17" s="12">
        <f>Mechanics!T17+Electronics!T17+Services!T17</f>
        <v>0</v>
      </c>
      <c r="U17" s="12">
        <f>Mechanics!U17+Electronics!U17+Services!U17</f>
        <v>300870</v>
      </c>
      <c r="V17" s="17">
        <f t="shared" si="2"/>
        <v>620000</v>
      </c>
      <c r="W17" s="27">
        <v>516024.98</v>
      </c>
      <c r="X17" s="14">
        <f t="shared" si="3"/>
        <v>103975.02000000002</v>
      </c>
      <c r="Y17">
        <v>2012</v>
      </c>
      <c r="Z17" s="27">
        <f t="shared" si="4"/>
        <v>1887998.933</v>
      </c>
      <c r="AA17" s="27">
        <f t="shared" si="5"/>
        <v>2000000</v>
      </c>
      <c r="AB17" s="27">
        <f t="shared" si="6"/>
        <v>112001.06700000004</v>
      </c>
      <c r="AC17" s="27">
        <f t="shared" si="7"/>
        <v>2220000</v>
      </c>
      <c r="AD17">
        <f>AD16*1.035</f>
        <v>1.1087178749999997</v>
      </c>
      <c r="AE17" s="40">
        <f t="shared" si="8"/>
        <v>0.44927536231884058</v>
      </c>
    </row>
    <row r="18" spans="1:31">
      <c r="A18" s="4">
        <v>2013</v>
      </c>
      <c r="B18" s="16">
        <f>Mechanics!B18+Electronics!B18+Services!B18</f>
        <v>83612.970000000016</v>
      </c>
      <c r="C18" s="12">
        <f>Mechanics!C18+Electronics!C18+Services!C18</f>
        <v>477344.08800000005</v>
      </c>
      <c r="D18" s="12">
        <f>Mechanics!D18+Electronics!D18+Services!D18</f>
        <v>25719.119999999999</v>
      </c>
      <c r="E18" s="12">
        <f>Mechanics!E18+Electronics!E18+Services!E18</f>
        <v>0</v>
      </c>
      <c r="F18" s="12">
        <f>Mechanics!F18+Electronics!F18+Services!F18</f>
        <v>139336.20000000004</v>
      </c>
      <c r="G18" s="12">
        <f>Mechanics!G18+Electronics!G18+Services!G18</f>
        <v>0</v>
      </c>
      <c r="H18" s="12">
        <f>Mechanics!H18+Electronics!H18+Services!H18</f>
        <v>0</v>
      </c>
      <c r="I18" s="12">
        <f>Mechanics!I18+Electronics!I18+Services!I18</f>
        <v>732124.5</v>
      </c>
      <c r="J18" s="17">
        <f t="shared" si="0"/>
        <v>1460000</v>
      </c>
      <c r="K18" s="14">
        <v>434103.82500000007</v>
      </c>
      <c r="L18" s="14">
        <f t="shared" si="1"/>
        <v>1025896.1749999999</v>
      </c>
      <c r="M18" s="4">
        <v>2013</v>
      </c>
      <c r="N18" s="16">
        <f>Mechanics!N18+Electronics!N18+Services!N18</f>
        <v>83408.849999999991</v>
      </c>
      <c r="O18" s="12">
        <f>Mechanics!O18+Electronics!O18+Services!O18</f>
        <v>128742.12000000001</v>
      </c>
      <c r="P18" s="12">
        <f>Mechanics!P18+Electronics!P18+Services!P18</f>
        <v>3265.92</v>
      </c>
      <c r="Q18" s="12">
        <f>Mechanics!Q18+Electronics!Q18+Services!Q18</f>
        <v>0</v>
      </c>
      <c r="R18" s="12">
        <f>Mechanics!R18+Electronics!R18+Services!R18</f>
        <v>113163</v>
      </c>
      <c r="S18" s="12">
        <f>Mechanics!S18+Electronics!S18+Services!S18</f>
        <v>0</v>
      </c>
      <c r="T18" s="12">
        <f>Mechanics!T18+Electronics!T18+Services!T18</f>
        <v>0</v>
      </c>
      <c r="U18" s="12">
        <f>Mechanics!U18+Electronics!U18+Services!U18</f>
        <v>89039</v>
      </c>
      <c r="V18" s="17">
        <f t="shared" si="2"/>
        <v>420000</v>
      </c>
      <c r="W18" s="27">
        <v>260916.13</v>
      </c>
      <c r="X18" s="14">
        <f t="shared" si="3"/>
        <v>159083.87</v>
      </c>
      <c r="Y18">
        <v>2013</v>
      </c>
      <c r="Z18" s="27">
        <f t="shared" si="4"/>
        <v>695019.95500000007</v>
      </c>
      <c r="AA18" s="27">
        <f t="shared" si="5"/>
        <v>1880000</v>
      </c>
      <c r="AB18" s="27">
        <f t="shared" si="6"/>
        <v>1184980.0449999999</v>
      </c>
      <c r="AC18" s="27">
        <f t="shared" si="7"/>
        <v>2160000</v>
      </c>
      <c r="AD18">
        <f>AD17*1.035</f>
        <v>1.1475230006249997</v>
      </c>
      <c r="AE18" s="40">
        <f t="shared" si="8"/>
        <v>0.28767123287671231</v>
      </c>
    </row>
    <row r="19" spans="1:31" ht="15.75" thickBot="1">
      <c r="A19" s="4">
        <v>2014</v>
      </c>
      <c r="B19" s="18">
        <f>Mechanics!B19+Electronics!B19+Services!B19</f>
        <v>1632.96</v>
      </c>
      <c r="C19" s="19">
        <f>Mechanics!C19+Electronics!C19+Services!C19</f>
        <v>54587.520000000004</v>
      </c>
      <c r="D19" s="19">
        <f>Mechanics!D19+Electronics!D19+Services!D19</f>
        <v>4082.4</v>
      </c>
      <c r="E19" s="19">
        <f>Mechanics!E19+Electronics!E19+Services!E19</f>
        <v>0</v>
      </c>
      <c r="F19" s="19">
        <f>Mechanics!F19+Electronics!F19+Services!F19</f>
        <v>19926.000000000004</v>
      </c>
      <c r="G19" s="19">
        <f>Mechanics!G19+Electronics!G19+Services!G19</f>
        <v>0</v>
      </c>
      <c r="H19" s="19">
        <f>Mechanics!H19+Electronics!H19+Services!H19</f>
        <v>0</v>
      </c>
      <c r="I19" s="19">
        <f>Mechanics!I19+Electronics!I19+Services!I19</f>
        <v>39620</v>
      </c>
      <c r="J19" s="20">
        <f t="shared" si="0"/>
        <v>120000</v>
      </c>
      <c r="K19" s="14">
        <v>33291.000000000007</v>
      </c>
      <c r="L19" s="14">
        <f t="shared" si="1"/>
        <v>86709</v>
      </c>
      <c r="M19" s="4">
        <v>2014</v>
      </c>
      <c r="N19" s="18">
        <f>Mechanics!N19+Electronics!N19+Services!N19</f>
        <v>4082.4</v>
      </c>
      <c r="O19" s="19">
        <f>Mechanics!O19+Electronics!O19+Services!O19</f>
        <v>6254.8200000000006</v>
      </c>
      <c r="P19" s="19">
        <f>Mechanics!P19+Electronics!P19+Services!P19</f>
        <v>0</v>
      </c>
      <c r="Q19" s="19">
        <f>Mechanics!Q19+Electronics!Q19+Services!Q19</f>
        <v>0</v>
      </c>
      <c r="R19" s="19">
        <f>Mechanics!R19+Electronics!R19+Services!R19</f>
        <v>18954.000000000004</v>
      </c>
      <c r="S19" s="19">
        <f>Mechanics!S19+Electronics!S19+Services!S19</f>
        <v>0</v>
      </c>
      <c r="T19" s="19">
        <f>Mechanics!T19+Electronics!T19+Services!T19</f>
        <v>0</v>
      </c>
      <c r="U19" s="19">
        <f>Mechanics!U19+Electronics!U19+Services!U19</f>
        <v>63000</v>
      </c>
      <c r="V19" s="20">
        <f t="shared" si="2"/>
        <v>90000</v>
      </c>
      <c r="W19" s="27">
        <v>13194.900000000001</v>
      </c>
      <c r="X19" s="14">
        <f t="shared" si="3"/>
        <v>76805.100000000006</v>
      </c>
      <c r="Y19">
        <v>2014</v>
      </c>
      <c r="Z19" s="27">
        <f t="shared" si="4"/>
        <v>46485.900000000009</v>
      </c>
      <c r="AA19" s="27">
        <f t="shared" si="5"/>
        <v>210000</v>
      </c>
      <c r="AB19" s="27">
        <f t="shared" si="6"/>
        <v>163514.09999999998</v>
      </c>
      <c r="AC19" s="27">
        <f t="shared" si="7"/>
        <v>250000</v>
      </c>
      <c r="AD19">
        <f>AD18*1.035</f>
        <v>1.1876863056468745</v>
      </c>
      <c r="AE19" s="40">
        <f t="shared" si="8"/>
        <v>0.75</v>
      </c>
    </row>
    <row r="20" spans="1:31">
      <c r="A20" s="4"/>
      <c r="B20" s="5"/>
      <c r="C20" s="5"/>
      <c r="D20" s="5"/>
      <c r="E20" s="5"/>
      <c r="F20" s="5"/>
      <c r="G20" s="5"/>
      <c r="H20" s="5"/>
      <c r="I20" s="3"/>
      <c r="J20" s="14">
        <f>SUM(J14:J19)</f>
        <v>4320000</v>
      </c>
      <c r="K20" s="5"/>
      <c r="L20" s="5"/>
      <c r="M20" s="4"/>
      <c r="N20" s="5"/>
      <c r="O20" s="5"/>
      <c r="P20" s="5"/>
      <c r="Q20" s="5"/>
      <c r="R20" s="5"/>
      <c r="S20" s="5"/>
      <c r="T20" s="5"/>
      <c r="U20" s="3"/>
      <c r="V20" s="14">
        <f>SUM(V14:V19)</f>
        <v>1370000</v>
      </c>
      <c r="Y20" t="s">
        <v>56</v>
      </c>
      <c r="Z20" s="27">
        <f>SUM(Z14:Z19)</f>
        <v>6035543.477</v>
      </c>
      <c r="AA20" s="27">
        <f>SUM(AA14:AA19)</f>
        <v>5690000</v>
      </c>
      <c r="AB20" s="27">
        <f>SUM(AB14:AB19)</f>
        <v>-345543.47699999984</v>
      </c>
      <c r="AC20" s="27">
        <f>SUM(AC14:AC19)</f>
        <v>6320000</v>
      </c>
      <c r="AE20" s="40">
        <f t="shared" si="8"/>
        <v>0.31712962962962965</v>
      </c>
    </row>
    <row r="21" spans="1:31">
      <c r="A21" s="4"/>
      <c r="B21" s="5"/>
      <c r="C21" s="5"/>
      <c r="D21" s="5"/>
      <c r="E21" s="5"/>
      <c r="F21" s="5"/>
      <c r="G21" s="5"/>
      <c r="H21" s="5"/>
      <c r="I21" s="3"/>
      <c r="J21" s="5"/>
      <c r="K21" s="5"/>
      <c r="L21" s="5"/>
      <c r="M21" s="4"/>
      <c r="N21" s="5"/>
      <c r="O21" s="5"/>
      <c r="P21" s="5"/>
      <c r="Q21" s="5"/>
      <c r="R21" s="5"/>
      <c r="S21" s="5"/>
      <c r="T21" s="5"/>
      <c r="U21" s="3" t="s">
        <v>63</v>
      </c>
      <c r="V21" s="15">
        <f>V20/J20</f>
        <v>0.31712962962962965</v>
      </c>
    </row>
    <row r="23" spans="1:31" ht="15.75" thickBot="1">
      <c r="Y23" s="52" t="s">
        <v>66</v>
      </c>
      <c r="Z23" s="52"/>
      <c r="AA23" s="52"/>
    </row>
    <row r="24" spans="1:31">
      <c r="B24" s="46" t="s">
        <v>29</v>
      </c>
      <c r="C24" s="47"/>
      <c r="D24" s="47"/>
      <c r="E24" s="47"/>
      <c r="F24" s="47"/>
      <c r="G24" s="47"/>
      <c r="H24" s="47"/>
      <c r="I24" s="47"/>
      <c r="J24" s="48"/>
      <c r="N24" s="46" t="s">
        <v>30</v>
      </c>
      <c r="O24" s="47"/>
      <c r="P24" s="47"/>
      <c r="Q24" s="47"/>
      <c r="R24" s="47"/>
      <c r="S24" s="47"/>
      <c r="T24" s="47"/>
      <c r="U24" s="47"/>
      <c r="V24" s="48"/>
      <c r="Y24" t="s">
        <v>55</v>
      </c>
      <c r="Z24" t="s">
        <v>64</v>
      </c>
      <c r="AA24" t="s">
        <v>65</v>
      </c>
    </row>
    <row r="25" spans="1:31">
      <c r="B25" s="6" t="s">
        <v>41</v>
      </c>
      <c r="C25" s="7" t="s">
        <v>40</v>
      </c>
      <c r="D25" s="7" t="s">
        <v>4</v>
      </c>
      <c r="E25" s="7" t="s">
        <v>26</v>
      </c>
      <c r="F25" s="7" t="s">
        <v>5</v>
      </c>
      <c r="G25" s="7" t="s">
        <v>35</v>
      </c>
      <c r="H25" s="7" t="s">
        <v>6</v>
      </c>
      <c r="I25" s="8" t="s">
        <v>39</v>
      </c>
      <c r="J25" s="9"/>
      <c r="N25" s="6" t="s">
        <v>31</v>
      </c>
      <c r="O25" s="7" t="s">
        <v>32</v>
      </c>
      <c r="P25" s="7" t="s">
        <v>33</v>
      </c>
      <c r="Q25" s="7" t="s">
        <v>34</v>
      </c>
      <c r="R25" s="7" t="s">
        <v>28</v>
      </c>
      <c r="S25" s="7" t="s">
        <v>36</v>
      </c>
      <c r="T25" s="7" t="s">
        <v>37</v>
      </c>
      <c r="U25" s="8" t="s">
        <v>7</v>
      </c>
      <c r="V25" s="9"/>
      <c r="Y25">
        <v>2009</v>
      </c>
      <c r="Z25" s="27">
        <f>ROUND(J14*AD14,-4)</f>
        <v>0</v>
      </c>
      <c r="AA25" s="27">
        <f>ROUND(V14*AD14,-4)</f>
        <v>0</v>
      </c>
    </row>
    <row r="26" spans="1:31">
      <c r="A26" s="4">
        <v>2009</v>
      </c>
      <c r="B26" s="42">
        <f>ROUND(B4/1720,1)</f>
        <v>0</v>
      </c>
      <c r="C26" s="43">
        <f t="shared" ref="C26:H26" si="9">ROUND(C4/1720,1)</f>
        <v>0</v>
      </c>
      <c r="D26" s="43">
        <f t="shared" si="9"/>
        <v>0</v>
      </c>
      <c r="E26" s="43">
        <f t="shared" si="9"/>
        <v>0</v>
      </c>
      <c r="F26" s="43">
        <f t="shared" si="9"/>
        <v>0</v>
      </c>
      <c r="G26" s="43">
        <f t="shared" si="9"/>
        <v>0</v>
      </c>
      <c r="H26" s="43">
        <f t="shared" si="9"/>
        <v>0</v>
      </c>
      <c r="I26" s="11"/>
      <c r="J26" s="13"/>
      <c r="M26" s="4">
        <v>2009</v>
      </c>
      <c r="N26" s="23">
        <f t="shared" ref="N26:T26" si="10">N4/1720</f>
        <v>0</v>
      </c>
      <c r="O26" s="24">
        <f t="shared" si="10"/>
        <v>0</v>
      </c>
      <c r="P26" s="24">
        <f t="shared" si="10"/>
        <v>0</v>
      </c>
      <c r="Q26" s="24">
        <f t="shared" si="10"/>
        <v>0</v>
      </c>
      <c r="R26" s="24">
        <f t="shared" si="10"/>
        <v>0</v>
      </c>
      <c r="S26" s="24">
        <f t="shared" si="10"/>
        <v>0</v>
      </c>
      <c r="T26" s="24">
        <f t="shared" si="10"/>
        <v>0</v>
      </c>
      <c r="U26" s="11"/>
      <c r="V26" s="13"/>
      <c r="Y26">
        <v>2010</v>
      </c>
      <c r="Z26" s="27">
        <f t="shared" ref="Z26:Z30" si="11">ROUND(J15*AD15,-4)</f>
        <v>610000</v>
      </c>
      <c r="AA26" s="27">
        <f t="shared" ref="AA26:AA30" si="12">ROUND(V15*AD15,-4)</f>
        <v>50000</v>
      </c>
    </row>
    <row r="27" spans="1:31">
      <c r="A27" s="4">
        <v>2010</v>
      </c>
      <c r="B27" s="42">
        <f t="shared" ref="B27:H27" si="13">ROUND(B5/1720,1)</f>
        <v>0.2</v>
      </c>
      <c r="C27" s="43">
        <f t="shared" si="13"/>
        <v>0.7</v>
      </c>
      <c r="D27" s="43">
        <f t="shared" si="13"/>
        <v>0.1</v>
      </c>
      <c r="E27" s="43">
        <f t="shared" si="13"/>
        <v>1.6</v>
      </c>
      <c r="F27" s="43">
        <f t="shared" si="13"/>
        <v>0.9</v>
      </c>
      <c r="G27" s="43">
        <f t="shared" si="13"/>
        <v>1.6</v>
      </c>
      <c r="H27" s="43">
        <f t="shared" si="13"/>
        <v>0</v>
      </c>
      <c r="I27" s="11"/>
      <c r="J27" s="13"/>
      <c r="M27" s="4">
        <v>2010</v>
      </c>
      <c r="N27" s="23">
        <f t="shared" ref="N27:T27" si="14">N5/1720</f>
        <v>2.7906976744186046E-2</v>
      </c>
      <c r="O27" s="24">
        <f t="shared" si="14"/>
        <v>0.13953488372093023</v>
      </c>
      <c r="P27" s="24">
        <f t="shared" si="14"/>
        <v>0</v>
      </c>
      <c r="Q27" s="24">
        <f t="shared" si="14"/>
        <v>9.3023255813953487E-3</v>
      </c>
      <c r="R27" s="24">
        <f t="shared" si="14"/>
        <v>1.627906976744186E-2</v>
      </c>
      <c r="S27" s="24">
        <f t="shared" si="14"/>
        <v>2.7906976744186046E-2</v>
      </c>
      <c r="T27" s="24">
        <f t="shared" si="14"/>
        <v>0</v>
      </c>
      <c r="U27" s="11"/>
      <c r="V27" s="13"/>
      <c r="Y27">
        <v>2011</v>
      </c>
      <c r="Z27" s="27">
        <f t="shared" si="11"/>
        <v>820000</v>
      </c>
      <c r="AA27" s="27">
        <f t="shared" si="12"/>
        <v>200000</v>
      </c>
    </row>
    <row r="28" spans="1:31">
      <c r="A28" s="4">
        <v>2011</v>
      </c>
      <c r="B28" s="42">
        <f t="shared" ref="B28:H28" si="15">ROUND(B6/1720,1)</f>
        <v>0.2</v>
      </c>
      <c r="C28" s="43">
        <f t="shared" si="15"/>
        <v>1</v>
      </c>
      <c r="D28" s="43">
        <f t="shared" si="15"/>
        <v>0.1</v>
      </c>
      <c r="E28" s="43">
        <f t="shared" si="15"/>
        <v>1.3</v>
      </c>
      <c r="F28" s="43">
        <f t="shared" si="15"/>
        <v>1.1000000000000001</v>
      </c>
      <c r="G28" s="43">
        <f t="shared" si="15"/>
        <v>1.4</v>
      </c>
      <c r="H28" s="43">
        <f t="shared" si="15"/>
        <v>0</v>
      </c>
      <c r="I28" s="11"/>
      <c r="J28" s="13"/>
      <c r="M28" s="4">
        <v>2011</v>
      </c>
      <c r="N28" s="23">
        <f t="shared" ref="N28:T28" si="16">N6/1720</f>
        <v>0.15334302325581395</v>
      </c>
      <c r="O28" s="24">
        <f t="shared" si="16"/>
        <v>0.20232558139534884</v>
      </c>
      <c r="P28" s="24">
        <f t="shared" si="16"/>
        <v>3.7209302325581395E-2</v>
      </c>
      <c r="Q28" s="24">
        <f t="shared" si="16"/>
        <v>0.15813953488372093</v>
      </c>
      <c r="R28" s="24">
        <f t="shared" si="16"/>
        <v>0.27558139534883719</v>
      </c>
      <c r="S28" s="24">
        <f t="shared" si="16"/>
        <v>0.15348837209302327</v>
      </c>
      <c r="T28" s="24">
        <f t="shared" si="16"/>
        <v>0</v>
      </c>
      <c r="U28" s="11"/>
      <c r="V28" s="13"/>
      <c r="Y28">
        <v>2012</v>
      </c>
      <c r="Z28" s="27">
        <f t="shared" si="11"/>
        <v>1530000</v>
      </c>
      <c r="AA28" s="27">
        <f t="shared" si="12"/>
        <v>690000</v>
      </c>
    </row>
    <row r="29" spans="1:31">
      <c r="A29" s="4">
        <v>2012</v>
      </c>
      <c r="B29" s="42">
        <f t="shared" ref="B29:H29" si="17">ROUND(B7/1720,1)</f>
        <v>0.6</v>
      </c>
      <c r="C29" s="43">
        <f t="shared" si="17"/>
        <v>2.2000000000000002</v>
      </c>
      <c r="D29" s="43">
        <f t="shared" si="17"/>
        <v>0.1</v>
      </c>
      <c r="E29" s="43">
        <f t="shared" si="17"/>
        <v>1.5</v>
      </c>
      <c r="F29" s="43">
        <f t="shared" si="17"/>
        <v>1.4</v>
      </c>
      <c r="G29" s="43">
        <f t="shared" si="17"/>
        <v>1.6</v>
      </c>
      <c r="H29" s="43">
        <f t="shared" si="17"/>
        <v>0</v>
      </c>
      <c r="I29" s="11"/>
      <c r="J29" s="13"/>
      <c r="M29" s="4">
        <v>2012</v>
      </c>
      <c r="N29" s="23">
        <f t="shared" ref="N29:T29" si="18">N7/1720</f>
        <v>0.30406976744186048</v>
      </c>
      <c r="O29" s="24">
        <f t="shared" si="18"/>
        <v>0.82383720930232562</v>
      </c>
      <c r="P29" s="24">
        <f t="shared" si="18"/>
        <v>3.4883720930232558E-2</v>
      </c>
      <c r="Q29" s="24">
        <f t="shared" si="18"/>
        <v>0.13023255813953488</v>
      </c>
      <c r="R29" s="24">
        <f t="shared" si="18"/>
        <v>0.55930232558139537</v>
      </c>
      <c r="S29" s="24">
        <f t="shared" si="18"/>
        <v>0.12558139534883722</v>
      </c>
      <c r="T29" s="24">
        <f t="shared" si="18"/>
        <v>0</v>
      </c>
      <c r="U29" s="11"/>
      <c r="V29" s="13"/>
      <c r="Y29">
        <v>2013</v>
      </c>
      <c r="Z29" s="27">
        <f t="shared" si="11"/>
        <v>1680000</v>
      </c>
      <c r="AA29" s="27">
        <f t="shared" si="12"/>
        <v>480000</v>
      </c>
    </row>
    <row r="30" spans="1:31">
      <c r="A30" s="4">
        <v>2013</v>
      </c>
      <c r="B30" s="42">
        <f t="shared" ref="B30:H30" si="19">ROUND(B8/1720,1)</f>
        <v>0.5</v>
      </c>
      <c r="C30" s="43">
        <f t="shared" si="19"/>
        <v>2.9</v>
      </c>
      <c r="D30" s="43">
        <f t="shared" si="19"/>
        <v>0.1</v>
      </c>
      <c r="E30" s="43">
        <f t="shared" si="19"/>
        <v>1.7</v>
      </c>
      <c r="F30" s="43">
        <f t="shared" si="19"/>
        <v>0.7</v>
      </c>
      <c r="G30" s="43">
        <f t="shared" si="19"/>
        <v>1.6</v>
      </c>
      <c r="H30" s="43">
        <f t="shared" si="19"/>
        <v>0</v>
      </c>
      <c r="I30" s="11"/>
      <c r="J30" s="13"/>
      <c r="M30" s="4">
        <v>2013</v>
      </c>
      <c r="N30" s="23">
        <f t="shared" ref="N30:T30" si="20">N8/1720</f>
        <v>0.47296511627906979</v>
      </c>
      <c r="O30" s="24">
        <f t="shared" si="20"/>
        <v>0.78953488372093028</v>
      </c>
      <c r="P30" s="24">
        <f t="shared" si="20"/>
        <v>1.8604651162790697E-2</v>
      </c>
      <c r="Q30" s="24">
        <f t="shared" si="20"/>
        <v>4.6511627906976744E-2</v>
      </c>
      <c r="R30" s="24">
        <f t="shared" si="20"/>
        <v>0.51313953488372099</v>
      </c>
      <c r="S30" s="24">
        <f t="shared" si="20"/>
        <v>3.7906976744186048E-2</v>
      </c>
      <c r="T30" s="24">
        <f t="shared" si="20"/>
        <v>0</v>
      </c>
      <c r="U30" s="11"/>
      <c r="V30" s="13"/>
      <c r="Y30">
        <v>2014</v>
      </c>
      <c r="Z30" s="27">
        <f t="shared" si="11"/>
        <v>140000</v>
      </c>
      <c r="AA30" s="27">
        <f t="shared" si="12"/>
        <v>110000</v>
      </c>
    </row>
    <row r="31" spans="1:31">
      <c r="A31" s="4">
        <v>2014</v>
      </c>
      <c r="B31" s="42">
        <f t="shared" ref="B31:H31" si="21">ROUND(B9/1720,1)</f>
        <v>0</v>
      </c>
      <c r="C31" s="43">
        <f t="shared" si="21"/>
        <v>0.3</v>
      </c>
      <c r="D31" s="43">
        <f t="shared" si="21"/>
        <v>0</v>
      </c>
      <c r="E31" s="43">
        <f t="shared" si="21"/>
        <v>0.1</v>
      </c>
      <c r="F31" s="43">
        <f t="shared" si="21"/>
        <v>0.1</v>
      </c>
      <c r="G31" s="43">
        <f t="shared" si="21"/>
        <v>0.1</v>
      </c>
      <c r="H31" s="43">
        <f t="shared" si="21"/>
        <v>0</v>
      </c>
      <c r="I31" s="11"/>
      <c r="J31" s="13"/>
      <c r="M31" s="4">
        <v>2014</v>
      </c>
      <c r="N31" s="23">
        <f t="shared" ref="N31:T31" si="22">N9/1720</f>
        <v>7.441860465116279E-2</v>
      </c>
      <c r="O31" s="24">
        <f t="shared" si="22"/>
        <v>0.10116279069767442</v>
      </c>
      <c r="P31" s="24">
        <f t="shared" si="22"/>
        <v>0</v>
      </c>
      <c r="Q31" s="24">
        <f t="shared" si="22"/>
        <v>2.3255813953488372E-2</v>
      </c>
      <c r="R31" s="24">
        <f t="shared" si="22"/>
        <v>6.7441860465116285E-2</v>
      </c>
      <c r="S31" s="24">
        <f t="shared" si="22"/>
        <v>2.3255813953488372E-2</v>
      </c>
      <c r="T31" s="24">
        <f t="shared" si="22"/>
        <v>0</v>
      </c>
      <c r="U31" s="11"/>
      <c r="V31" s="13"/>
      <c r="Y31" t="s">
        <v>56</v>
      </c>
      <c r="Z31" s="27">
        <f>SUM(Z25:Z30)</f>
        <v>4780000</v>
      </c>
      <c r="AA31" s="27">
        <f>SUM(AA25:AA30)</f>
        <v>1530000</v>
      </c>
      <c r="AB31" s="27">
        <f>Z31+AA31</f>
        <v>6310000</v>
      </c>
    </row>
    <row r="32" spans="1:31">
      <c r="A32" s="4" t="s">
        <v>8</v>
      </c>
      <c r="B32" s="42">
        <f t="shared" ref="B32:H32" si="23">ROUND(B10/1720,1)</f>
        <v>0</v>
      </c>
      <c r="C32" s="43">
        <f t="shared" si="23"/>
        <v>0</v>
      </c>
      <c r="D32" s="43">
        <f t="shared" si="23"/>
        <v>0</v>
      </c>
      <c r="E32" s="43">
        <f t="shared" si="23"/>
        <v>0</v>
      </c>
      <c r="F32" s="43">
        <f t="shared" si="23"/>
        <v>0</v>
      </c>
      <c r="G32" s="43">
        <f t="shared" si="23"/>
        <v>0</v>
      </c>
      <c r="H32" s="43">
        <f t="shared" si="23"/>
        <v>0</v>
      </c>
      <c r="I32" s="11"/>
      <c r="J32" s="13"/>
      <c r="M32" s="4" t="s">
        <v>8</v>
      </c>
      <c r="N32" s="23">
        <f t="shared" ref="N32:T32" si="24">N10/1720</f>
        <v>0</v>
      </c>
      <c r="O32" s="24">
        <f t="shared" si="24"/>
        <v>0</v>
      </c>
      <c r="P32" s="24">
        <f t="shared" si="24"/>
        <v>0</v>
      </c>
      <c r="Q32" s="24">
        <f t="shared" si="24"/>
        <v>0</v>
      </c>
      <c r="R32" s="24">
        <f t="shared" si="24"/>
        <v>0</v>
      </c>
      <c r="S32" s="24">
        <f t="shared" si="24"/>
        <v>0</v>
      </c>
      <c r="T32" s="24">
        <f t="shared" si="24"/>
        <v>0</v>
      </c>
      <c r="U32" s="11"/>
      <c r="V32" s="13"/>
    </row>
    <row r="33" spans="1:22" ht="15.75" thickBot="1">
      <c r="A33" s="4" t="s">
        <v>9</v>
      </c>
      <c r="B33" s="44">
        <f t="shared" ref="B33:H33" si="25">ROUND(B11/1720,1)</f>
        <v>0</v>
      </c>
      <c r="C33" s="45">
        <f t="shared" si="25"/>
        <v>0.2</v>
      </c>
      <c r="D33" s="45">
        <f t="shared" si="25"/>
        <v>0</v>
      </c>
      <c r="E33" s="45">
        <f t="shared" si="25"/>
        <v>0</v>
      </c>
      <c r="F33" s="45">
        <f t="shared" si="25"/>
        <v>0.3</v>
      </c>
      <c r="G33" s="45">
        <f t="shared" si="25"/>
        <v>0</v>
      </c>
      <c r="H33" s="45">
        <f t="shared" si="25"/>
        <v>0</v>
      </c>
      <c r="I33" s="21"/>
      <c r="J33" s="22"/>
      <c r="M33" s="4" t="s">
        <v>9</v>
      </c>
      <c r="N33" s="25">
        <f t="shared" ref="N33:T33" si="26">N11/1720</f>
        <v>0</v>
      </c>
      <c r="O33" s="26">
        <f t="shared" si="26"/>
        <v>0</v>
      </c>
      <c r="P33" s="26">
        <f t="shared" si="26"/>
        <v>0</v>
      </c>
      <c r="Q33" s="26">
        <f t="shared" si="26"/>
        <v>0</v>
      </c>
      <c r="R33" s="26">
        <f t="shared" si="26"/>
        <v>7.9069767441860464E-2</v>
      </c>
      <c r="S33" s="26">
        <f t="shared" si="26"/>
        <v>4.6511627906976744E-3</v>
      </c>
      <c r="T33" s="26">
        <f t="shared" si="26"/>
        <v>0</v>
      </c>
      <c r="U33" s="21"/>
      <c r="V33" s="22"/>
    </row>
    <row r="35" spans="1:22">
      <c r="A35" t="s">
        <v>71</v>
      </c>
      <c r="B35" s="29">
        <f>SUM(B27:B32)</f>
        <v>1.5</v>
      </c>
      <c r="C35" s="29">
        <f t="shared" ref="C35:H35" si="27">SUM(C27:C32)</f>
        <v>7.1000000000000005</v>
      </c>
      <c r="D35" s="29">
        <f t="shared" si="27"/>
        <v>0.4</v>
      </c>
      <c r="E35" s="29">
        <f t="shared" si="27"/>
        <v>6.2</v>
      </c>
      <c r="F35" s="29">
        <f t="shared" si="27"/>
        <v>4.1999999999999993</v>
      </c>
      <c r="G35" s="29">
        <f t="shared" si="27"/>
        <v>6.2999999999999989</v>
      </c>
      <c r="H35" s="29">
        <f t="shared" si="27"/>
        <v>0</v>
      </c>
      <c r="N35" s="29">
        <f>SUM(N27:N32)</f>
        <v>1.0327034883720931</v>
      </c>
      <c r="O35" s="29">
        <f t="shared" ref="O35:T35" si="28">SUM(O27:O32)</f>
        <v>2.0563953488372095</v>
      </c>
      <c r="P35" s="29">
        <f t="shared" si="28"/>
        <v>9.0697674418604657E-2</v>
      </c>
      <c r="Q35" s="29">
        <f t="shared" si="28"/>
        <v>0.36744186046511623</v>
      </c>
      <c r="R35" s="29">
        <f t="shared" si="28"/>
        <v>1.4317441860465119</v>
      </c>
      <c r="S35" s="29">
        <f t="shared" si="28"/>
        <v>0.36813953488372092</v>
      </c>
      <c r="T35" s="29">
        <f t="shared" si="28"/>
        <v>0</v>
      </c>
    </row>
    <row r="37" spans="1:22">
      <c r="A37" t="s">
        <v>43</v>
      </c>
      <c r="B37" s="30">
        <f>Mechanics!B35</f>
        <v>1.1000000000000001</v>
      </c>
      <c r="C37" s="30">
        <f>Mechanics!C35</f>
        <v>2.7</v>
      </c>
      <c r="D37" s="30">
        <f>Mechanics!D35</f>
        <v>0.4</v>
      </c>
      <c r="E37" s="30">
        <f>Mechanics!E35</f>
        <v>0</v>
      </c>
      <c r="F37" s="30">
        <f>Mechanics!F35</f>
        <v>2.5</v>
      </c>
      <c r="G37" s="30">
        <f>Mechanics!G35</f>
        <v>0</v>
      </c>
      <c r="H37" s="30">
        <f>Mechanics!H35</f>
        <v>0</v>
      </c>
      <c r="I37" s="30"/>
      <c r="J37" s="30"/>
      <c r="K37" s="30"/>
      <c r="L37" s="30"/>
      <c r="M37" s="30"/>
      <c r="N37" s="30">
        <f>Mechanics!N35</f>
        <v>0.76235465116279055</v>
      </c>
      <c r="O37" s="30">
        <f>Mechanics!O35</f>
        <v>0.82674418604651168</v>
      </c>
      <c r="P37" s="30">
        <f>Mechanics!P35</f>
        <v>9.0697674418604657E-2</v>
      </c>
      <c r="Q37" s="30">
        <f>Mechanics!Q35</f>
        <v>0</v>
      </c>
      <c r="R37" s="30">
        <f>Mechanics!R35</f>
        <v>0.81860465116279069</v>
      </c>
      <c r="S37" s="30">
        <f>Mechanics!S35</f>
        <v>0</v>
      </c>
      <c r="T37" s="30">
        <f>Mechanics!T35</f>
        <v>0</v>
      </c>
    </row>
    <row r="38" spans="1:22">
      <c r="A38" t="s">
        <v>45</v>
      </c>
      <c r="B38" s="30">
        <f>Electronics!B35</f>
        <v>0.3</v>
      </c>
      <c r="C38" s="30">
        <f>Electronics!C35</f>
        <v>3.3</v>
      </c>
      <c r="D38" s="30">
        <f>Electronics!D35</f>
        <v>0</v>
      </c>
      <c r="E38" s="30">
        <f>Electronics!E35</f>
        <v>5.6</v>
      </c>
      <c r="F38" s="30">
        <f>Electronics!F35</f>
        <v>1.3</v>
      </c>
      <c r="G38" s="30">
        <f>Electronics!G35</f>
        <v>5.9</v>
      </c>
      <c r="H38" s="30">
        <f>Electronics!H35</f>
        <v>0</v>
      </c>
      <c r="I38" s="30"/>
      <c r="J38" s="30"/>
      <c r="K38" s="30"/>
      <c r="L38" s="30"/>
      <c r="M38" s="30"/>
      <c r="N38" s="30">
        <f>Electronics!N35</f>
        <v>0.23488372093023252</v>
      </c>
      <c r="O38" s="30">
        <f>Electronics!O35</f>
        <v>1.0343023255813952</v>
      </c>
      <c r="P38" s="30">
        <f>Electronics!P35</f>
        <v>0</v>
      </c>
      <c r="Q38" s="30">
        <f>Electronics!Q35</f>
        <v>0.11395348837209303</v>
      </c>
      <c r="R38" s="30">
        <f>Electronics!R35</f>
        <v>0.43139534883720931</v>
      </c>
      <c r="S38" s="30">
        <f>Electronics!S35</f>
        <v>0.1767441860465116</v>
      </c>
      <c r="T38" s="30">
        <f>Electronics!T35</f>
        <v>0</v>
      </c>
    </row>
    <row r="39" spans="1:22">
      <c r="A39" t="s">
        <v>44</v>
      </c>
      <c r="B39" s="30">
        <f>Services!B35</f>
        <v>0.1</v>
      </c>
      <c r="C39" s="30">
        <f>Services!C35</f>
        <v>1.2</v>
      </c>
      <c r="D39" s="30">
        <f>Services!D35</f>
        <v>0</v>
      </c>
      <c r="E39" s="30">
        <f>Services!E35</f>
        <v>0.7</v>
      </c>
      <c r="F39" s="30">
        <f>Services!F35</f>
        <v>0.4</v>
      </c>
      <c r="G39" s="30">
        <f>Services!G35</f>
        <v>0.5</v>
      </c>
      <c r="H39" s="30">
        <f>Services!H35</f>
        <v>0</v>
      </c>
      <c r="I39" s="30"/>
      <c r="J39" s="30"/>
      <c r="K39" s="30"/>
      <c r="L39" s="30"/>
      <c r="M39" s="30"/>
      <c r="N39" s="30">
        <f>Services!N35</f>
        <v>3.5465116279069772E-2</v>
      </c>
      <c r="O39" s="30">
        <f>Services!O35</f>
        <v>0.19534883720930232</v>
      </c>
      <c r="P39" s="30">
        <f>Services!P35</f>
        <v>0</v>
      </c>
      <c r="Q39" s="30">
        <f>Services!Q35</f>
        <v>0.25348837209302322</v>
      </c>
      <c r="R39" s="30">
        <f>Services!R35</f>
        <v>0.18174418604651163</v>
      </c>
      <c r="S39" s="30">
        <f>Services!S35</f>
        <v>0.19139534883720929</v>
      </c>
      <c r="T39" s="30">
        <f>Services!T35</f>
        <v>0</v>
      </c>
    </row>
    <row r="41" spans="1:22">
      <c r="C41" s="30"/>
      <c r="D41" s="30"/>
      <c r="E41" s="30"/>
      <c r="F41" s="30"/>
      <c r="G41" s="30"/>
      <c r="H41" s="30"/>
    </row>
  </sheetData>
  <mergeCells count="7">
    <mergeCell ref="Y23:AA23"/>
    <mergeCell ref="B24:J24"/>
    <mergeCell ref="N24:V24"/>
    <mergeCell ref="B2:J2"/>
    <mergeCell ref="N2:V2"/>
    <mergeCell ref="B12:J12"/>
    <mergeCell ref="N12:V12"/>
  </mergeCells>
  <pageMargins left="0.35" right="0.47" top="1.1299999999999999" bottom="0.75" header="0.3" footer="0.3"/>
  <pageSetup scale="61" orientation="landscape" r:id="rId1"/>
  <headerFooter>
    <oddHeader>&amp;LRollup of:
Mechanics
Electronics
Services&amp;C&amp;18&amp;A</oddHead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5</vt:i4>
      </vt:variant>
    </vt:vector>
  </HeadingPairs>
  <TitlesOfParts>
    <vt:vector size="9" baseType="lpstr">
      <vt:lpstr>Mechanics</vt:lpstr>
      <vt:lpstr>Electronics</vt:lpstr>
      <vt:lpstr>Services</vt:lpstr>
      <vt:lpstr>SUMMARY</vt:lpstr>
      <vt:lpstr>Cost by Category</vt:lpstr>
      <vt:lpstr>Summary Chart</vt:lpstr>
      <vt:lpstr>FTE Base Profile</vt:lpstr>
      <vt:lpstr>Contributed FTE Profile</vt:lpstr>
      <vt:lpstr>FTE Profile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C. Anderssen</dc:creator>
  <dc:description>Added Contributed Engineers in 2010 to Base, shifted effort to later years.</dc:description>
  <cp:lastModifiedBy>ECAnderssen_local</cp:lastModifiedBy>
  <cp:lastPrinted>2009-11-05T21:17:17Z</cp:lastPrinted>
  <dcterms:created xsi:type="dcterms:W3CDTF">2009-09-25T22:59:34Z</dcterms:created>
  <dcterms:modified xsi:type="dcterms:W3CDTF">2009-11-05T23:02:52Z</dcterms:modified>
</cp:coreProperties>
</file>