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7620" yWindow="585" windowWidth="20925" windowHeight="14745" tabRatio="693" firstSheet="1" activeTab="1"/>
  </bookViews>
  <sheets>
    <sheet name="Cost by Category" sheetId="6" r:id="rId1"/>
    <sheet name="Summary Chart" sheetId="7" r:id="rId2"/>
    <sheet name="Cost of Sub Projects" sheetId="9" r:id="rId3"/>
    <sheet name="Cost DELTAS" sheetId="10" r:id="rId4"/>
    <sheet name="SUMMARY" sheetId="4" r:id="rId5"/>
  </sheets>
  <definedNames>
    <definedName name="_xlnm.Print_Area" localSheetId="4">SUMMARY!$A$1:$P$37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6" i="4"/>
  <c r="Q7"/>
  <c r="Q8"/>
  <c r="Q9"/>
  <c r="Q5"/>
  <c r="L35" l="1"/>
  <c r="F8"/>
  <c r="M34"/>
  <c r="D37"/>
  <c r="L8"/>
  <c r="O35"/>
  <c r="P35" s="1"/>
  <c r="S32"/>
  <c r="S33"/>
  <c r="S34" s="1"/>
  <c r="S35" s="1"/>
  <c r="S36" s="1"/>
  <c r="O24"/>
  <c r="N24"/>
  <c r="M24"/>
  <c r="L24"/>
  <c r="K24"/>
  <c r="D24"/>
  <c r="K5"/>
  <c r="L5"/>
  <c r="M5"/>
  <c r="N5"/>
  <c r="O5"/>
  <c r="B5"/>
  <c r="C5"/>
  <c r="D5"/>
  <c r="E5"/>
  <c r="F5"/>
  <c r="G5" s="1"/>
  <c r="K6"/>
  <c r="L6"/>
  <c r="M6"/>
  <c r="N6"/>
  <c r="O6"/>
  <c r="B6"/>
  <c r="C6"/>
  <c r="D6"/>
  <c r="E6"/>
  <c r="F6"/>
  <c r="K8"/>
  <c r="M8"/>
  <c r="N8"/>
  <c r="O8"/>
  <c r="B8"/>
  <c r="C8"/>
  <c r="D8"/>
  <c r="E8"/>
  <c r="K9"/>
  <c r="L9"/>
  <c r="M9"/>
  <c r="N9"/>
  <c r="O9"/>
  <c r="B9"/>
  <c r="C9"/>
  <c r="D9"/>
  <c r="E9"/>
  <c r="F9"/>
  <c r="K4"/>
  <c r="K7"/>
  <c r="K10" s="1"/>
  <c r="K11" s="1"/>
  <c r="B4"/>
  <c r="B7"/>
  <c r="B10"/>
  <c r="L4"/>
  <c r="L7"/>
  <c r="C4"/>
  <c r="C7"/>
  <c r="N4"/>
  <c r="N7"/>
  <c r="N10" s="1"/>
  <c r="N11" s="1"/>
  <c r="E4"/>
  <c r="E7"/>
  <c r="E10"/>
  <c r="O4"/>
  <c r="O7"/>
  <c r="F4"/>
  <c r="F7"/>
  <c r="M4"/>
  <c r="M7"/>
  <c r="M10" s="1"/>
  <c r="D7"/>
  <c r="D4"/>
  <c r="V4"/>
  <c r="U4"/>
  <c r="O37"/>
  <c r="N37"/>
  <c r="M37"/>
  <c r="K37"/>
  <c r="C37"/>
  <c r="E37"/>
  <c r="F37"/>
  <c r="B37"/>
  <c r="F25"/>
  <c r="E25"/>
  <c r="D25"/>
  <c r="C25"/>
  <c r="B25"/>
  <c r="F24"/>
  <c r="F26" s="1"/>
  <c r="E24"/>
  <c r="E26"/>
  <c r="C24"/>
  <c r="B24"/>
  <c r="B26" s="1"/>
  <c r="P36"/>
  <c r="G36"/>
  <c r="G35"/>
  <c r="P34"/>
  <c r="G34"/>
  <c r="P33"/>
  <c r="G33"/>
  <c r="G37" s="1"/>
  <c r="P32"/>
  <c r="G32"/>
  <c r="P23"/>
  <c r="G23"/>
  <c r="P22"/>
  <c r="G22"/>
  <c r="P21"/>
  <c r="G21"/>
  <c r="P20"/>
  <c r="G20"/>
  <c r="P19"/>
  <c r="P24" s="1"/>
  <c r="G19"/>
  <c r="G24" s="1"/>
  <c r="T10"/>
  <c r="S10"/>
  <c r="B11"/>
  <c r="D26"/>
  <c r="D11"/>
  <c r="E11"/>
  <c r="E13" s="1"/>
  <c r="B14"/>
  <c r="B12"/>
  <c r="B13"/>
  <c r="C26" l="1"/>
  <c r="P9"/>
  <c r="P5"/>
  <c r="P7"/>
  <c r="V7" s="1"/>
  <c r="E12"/>
  <c r="G25"/>
  <c r="G7"/>
  <c r="G9"/>
  <c r="G6"/>
  <c r="F10"/>
  <c r="D10"/>
  <c r="D14" s="1"/>
  <c r="U7"/>
  <c r="D13"/>
  <c r="M11"/>
  <c r="P8"/>
  <c r="C11"/>
  <c r="L37"/>
  <c r="P37"/>
  <c r="L10"/>
  <c r="P6"/>
  <c r="C10"/>
  <c r="F11"/>
  <c r="F13" s="1"/>
  <c r="O10"/>
  <c r="G8"/>
  <c r="U5"/>
  <c r="R5"/>
  <c r="V5"/>
  <c r="E14"/>
  <c r="D12"/>
  <c r="R9" l="1"/>
  <c r="R7"/>
  <c r="O11"/>
  <c r="V9"/>
  <c r="F14"/>
  <c r="U6"/>
  <c r="F12"/>
  <c r="P10"/>
  <c r="C12"/>
  <c r="U9"/>
  <c r="U8"/>
  <c r="R6"/>
  <c r="C13"/>
  <c r="V6"/>
  <c r="L11"/>
  <c r="V8"/>
  <c r="G10"/>
  <c r="R8"/>
  <c r="R10" s="1"/>
  <c r="G12"/>
  <c r="C14"/>
  <c r="G14" s="1"/>
  <c r="G13"/>
  <c r="U10" l="1"/>
  <c r="V10"/>
</calcChain>
</file>

<file path=xl/sharedStrings.xml><?xml version="1.0" encoding="utf-8"?>
<sst xmlns="http://schemas.openxmlformats.org/spreadsheetml/2006/main" count="60" uniqueCount="32">
  <si>
    <t>Totals</t>
  </si>
  <si>
    <t>Contingency</t>
  </si>
  <si>
    <t>PXL</t>
  </si>
  <si>
    <t>IST</t>
  </si>
  <si>
    <t>SSD</t>
  </si>
  <si>
    <t>Integration</t>
  </si>
  <si>
    <t>MGMT</t>
  </si>
  <si>
    <t>PXL Cont</t>
  </si>
  <si>
    <t>MGMT Cont</t>
  </si>
  <si>
    <t>IST Cont</t>
  </si>
  <si>
    <t>SSD Cont</t>
  </si>
  <si>
    <t>INT Cont</t>
  </si>
  <si>
    <t>Base</t>
  </si>
  <si>
    <t>Total</t>
  </si>
  <si>
    <t>Project Estimated Cost (Plotted)</t>
  </si>
  <si>
    <t>Project Estimated Contingency (Plotted)</t>
  </si>
  <si>
    <t>Neutrality</t>
  </si>
  <si>
    <t>Low</t>
  </si>
  <si>
    <t>High</t>
  </si>
  <si>
    <t>Project Estimated Cost (Estimate 12/10/10)</t>
  </si>
  <si>
    <t>Project Estimated Cost (Delta Targets 12/10/10)</t>
  </si>
  <si>
    <t>Project Estimated Contingency (Delta Targets 12/10/10)</t>
  </si>
  <si>
    <t>Nominal Cost</t>
  </si>
  <si>
    <t>Requested Profile</t>
  </si>
  <si>
    <t>DOE  Planned Profile</t>
  </si>
  <si>
    <t>LOW</t>
  </si>
  <si>
    <t>HIGH</t>
  </si>
  <si>
    <t>Percentage</t>
  </si>
  <si>
    <t>% Contingency</t>
  </si>
  <si>
    <t>BASE</t>
  </si>
  <si>
    <t>New funds Nominal</t>
    <phoneticPr fontId="5" type="noConversion"/>
  </si>
  <si>
    <t>Project Estimated Contingency (Estimate 12/10/10, 16/10)</t>
    <phoneticPr fontId="5" type="noConversion"/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</si>
</sst>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"/>
    <numFmt numFmtId="166" formatCode="0.0%"/>
  </numFmts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1" fontId="0" fillId="0" borderId="0" xfId="0" applyNumberFormat="1" applyAlignment="1">
      <alignment horizontal="right"/>
    </xf>
    <xf numFmtId="1" fontId="0" fillId="0" borderId="0" xfId="0" applyNumberFormat="1" applyAlignment="1"/>
    <xf numFmtId="1" fontId="1" fillId="0" borderId="1" xfId="0" applyNumberFormat="1" applyFont="1" applyBorder="1" applyAlignment="1"/>
    <xf numFmtId="1" fontId="1" fillId="0" borderId="2" xfId="0" applyNumberFormat="1" applyFont="1" applyBorder="1" applyAlignment="1"/>
    <xf numFmtId="1" fontId="1" fillId="0" borderId="3" xfId="0" applyNumberFormat="1" applyFont="1" applyBorder="1" applyAlignment="1"/>
    <xf numFmtId="164" fontId="0" fillId="0" borderId="2" xfId="0" applyNumberFormat="1" applyBorder="1" applyAlignment="1"/>
    <xf numFmtId="164" fontId="0" fillId="0" borderId="0" xfId="0" applyNumberFormat="1" applyAlignment="1"/>
    <xf numFmtId="9" fontId="0" fillId="0" borderId="0" xfId="0" applyNumberFormat="1" applyAlignment="1"/>
    <xf numFmtId="164" fontId="0" fillId="0" borderId="1" xfId="0" applyNumberFormat="1" applyBorder="1" applyAlignment="1"/>
    <xf numFmtId="164" fontId="0" fillId="0" borderId="3" xfId="0" applyNumberFormat="1" applyBorder="1" applyAlignment="1"/>
    <xf numFmtId="164" fontId="0" fillId="0" borderId="4" xfId="0" applyNumberFormat="1" applyBorder="1" applyAlignment="1"/>
    <xf numFmtId="164" fontId="0" fillId="0" borderId="5" xfId="0" applyNumberFormat="1" applyBorder="1" applyAlignment="1"/>
    <xf numFmtId="164" fontId="0" fillId="0" borderId="6" xfId="0" applyNumberFormat="1" applyBorder="1" applyAlignment="1"/>
    <xf numFmtId="164" fontId="0" fillId="0" borderId="0" xfId="0" applyNumberFormat="1"/>
    <xf numFmtId="3" fontId="0" fillId="0" borderId="0" xfId="0" applyNumberFormat="1"/>
    <xf numFmtId="164" fontId="0" fillId="0" borderId="0" xfId="0" applyNumberFormat="1" applyFill="1" applyBorder="1" applyAlignment="1"/>
    <xf numFmtId="1" fontId="1" fillId="0" borderId="7" xfId="0" applyNumberFormat="1" applyFont="1" applyFill="1" applyBorder="1" applyAlignment="1"/>
    <xf numFmtId="1" fontId="1" fillId="0" borderId="0" xfId="0" applyNumberFormat="1" applyFont="1" applyFill="1" applyBorder="1" applyAlignment="1"/>
    <xf numFmtId="1" fontId="0" fillId="0" borderId="0" xfId="0" applyNumberFormat="1" applyFill="1" applyBorder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 applyAlignment="1"/>
    <xf numFmtId="164" fontId="4" fillId="0" borderId="0" xfId="0" applyNumberFormat="1" applyFont="1" applyAlignment="1"/>
    <xf numFmtId="165" fontId="2" fillId="0" borderId="0" xfId="0" applyNumberFormat="1" applyFont="1"/>
    <xf numFmtId="164" fontId="3" fillId="0" borderId="0" xfId="0" applyNumberFormat="1" applyFont="1" applyAlignment="1"/>
    <xf numFmtId="166" fontId="0" fillId="0" borderId="0" xfId="0" applyNumberFormat="1"/>
    <xf numFmtId="0" fontId="1" fillId="0" borderId="0" xfId="0" applyFont="1" applyBorder="1" applyAlignment="1">
      <alignment horizontal="center"/>
    </xf>
    <xf numFmtId="1" fontId="1" fillId="0" borderId="7" xfId="0" applyNumberFormat="1" applyFont="1" applyBorder="1" applyAlignment="1"/>
    <xf numFmtId="164" fontId="0" fillId="0" borderId="0" xfId="0" applyNumberFormat="1" applyBorder="1" applyAlignment="1"/>
    <xf numFmtId="1" fontId="1" fillId="0" borderId="0" xfId="0" applyNumberFormat="1" applyFont="1" applyBorder="1" applyAlignment="1"/>
    <xf numFmtId="9" fontId="0" fillId="0" borderId="0" xfId="0" applyNumberFormat="1" applyBorder="1" applyAlignment="1"/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mruColors>
      <color rgb="FF1EF62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Project Plan versus</a:t>
            </a:r>
            <a:r>
              <a:rPr lang="en-US" baseline="0"/>
              <a:t> Projected Funding Profile</a:t>
            </a:r>
            <a:endParaRPr lang="en-US"/>
          </a:p>
        </c:rich>
      </c:tx>
      <c:layout/>
    </c:title>
    <c:plotArea>
      <c:layout/>
      <c:areaChart>
        <c:grouping val="stacked"/>
        <c:ser>
          <c:idx val="0"/>
          <c:order val="0"/>
          <c:tx>
            <c:strRef>
              <c:f>SUMMARY!$B$3</c:f>
              <c:strCache>
                <c:ptCount val="1"/>
                <c:pt idx="0">
                  <c:v>MGMT</c:v>
                </c:pt>
              </c:strCache>
            </c:strRef>
          </c:tx>
          <c:cat>
            <c:numRef>
              <c:f>SUMMARY!$A$4:$A$9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SUMMARY!$B$4:$B$9</c:f>
              <c:numCache>
                <c:formatCode>"$"#,##0</c:formatCode>
                <c:ptCount val="6"/>
                <c:pt idx="0">
                  <c:v>0</c:v>
                </c:pt>
                <c:pt idx="1">
                  <c:v>230000</c:v>
                </c:pt>
                <c:pt idx="2">
                  <c:v>250000</c:v>
                </c:pt>
                <c:pt idx="3">
                  <c:v>220000</c:v>
                </c:pt>
                <c:pt idx="4">
                  <c:v>230000</c:v>
                </c:pt>
                <c:pt idx="5">
                  <c:v>70000</c:v>
                </c:pt>
              </c:numCache>
            </c:numRef>
          </c:val>
        </c:ser>
        <c:ser>
          <c:idx val="1"/>
          <c:order val="1"/>
          <c:tx>
            <c:strRef>
              <c:f>SUMMARY!$C$3</c:f>
              <c:strCache>
                <c:ptCount val="1"/>
                <c:pt idx="0">
                  <c:v>PXL</c:v>
                </c:pt>
              </c:strCache>
            </c:strRef>
          </c:tx>
          <c:cat>
            <c:numRef>
              <c:f>SUMMARY!$A$4:$A$9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SUMMARY!$C$4:$C$9</c:f>
              <c:numCache>
                <c:formatCode>"$"#,##0</c:formatCode>
                <c:ptCount val="6"/>
                <c:pt idx="0">
                  <c:v>0</c:v>
                </c:pt>
                <c:pt idx="1">
                  <c:v>610000</c:v>
                </c:pt>
                <c:pt idx="2">
                  <c:v>820000</c:v>
                </c:pt>
                <c:pt idx="3">
                  <c:v>1530000</c:v>
                </c:pt>
                <c:pt idx="4">
                  <c:v>1680000</c:v>
                </c:pt>
                <c:pt idx="5">
                  <c:v>140000</c:v>
                </c:pt>
              </c:numCache>
            </c:numRef>
          </c:val>
        </c:ser>
        <c:ser>
          <c:idx val="2"/>
          <c:order val="2"/>
          <c:tx>
            <c:strRef>
              <c:f>SUMMARY!$D$3</c:f>
              <c:strCache>
                <c:ptCount val="1"/>
                <c:pt idx="0">
                  <c:v>IST</c:v>
                </c:pt>
              </c:strCache>
            </c:strRef>
          </c:tx>
          <c:cat>
            <c:numRef>
              <c:f>SUMMARY!$A$4:$A$9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SUMMARY!$D$4:$D$9</c:f>
              <c:numCache>
                <c:formatCode>"$"#,##0</c:formatCode>
                <c:ptCount val="6"/>
                <c:pt idx="0">
                  <c:v>0</c:v>
                </c:pt>
                <c:pt idx="1">
                  <c:v>160000</c:v>
                </c:pt>
                <c:pt idx="2">
                  <c:v>530000</c:v>
                </c:pt>
                <c:pt idx="3">
                  <c:v>1290000</c:v>
                </c:pt>
                <c:pt idx="4">
                  <c:v>640000</c:v>
                </c:pt>
                <c:pt idx="5">
                  <c:v>30000</c:v>
                </c:pt>
              </c:numCache>
            </c:numRef>
          </c:val>
        </c:ser>
        <c:ser>
          <c:idx val="3"/>
          <c:order val="3"/>
          <c:tx>
            <c:strRef>
              <c:f>SUMMARY!$E$3</c:f>
              <c:strCache>
                <c:ptCount val="1"/>
                <c:pt idx="0">
                  <c:v>SSD</c:v>
                </c:pt>
              </c:strCache>
            </c:strRef>
          </c:tx>
          <c:val>
            <c:numRef>
              <c:f>SUMMARY!$E$4:$E$9</c:f>
              <c:numCache>
                <c:formatCode>"$"#,##0</c:formatCode>
                <c:ptCount val="6"/>
                <c:pt idx="0">
                  <c:v>0</c:v>
                </c:pt>
                <c:pt idx="1">
                  <c:v>120000</c:v>
                </c:pt>
                <c:pt idx="2">
                  <c:v>110000</c:v>
                </c:pt>
                <c:pt idx="3">
                  <c:v>220000</c:v>
                </c:pt>
                <c:pt idx="4">
                  <c:v>210000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SUMMARY!$F$3</c:f>
              <c:strCache>
                <c:ptCount val="1"/>
                <c:pt idx="0">
                  <c:v>Integration</c:v>
                </c:pt>
              </c:strCache>
            </c:strRef>
          </c:tx>
          <c:cat>
            <c:numRef>
              <c:f>SUMMARY!$A$4:$A$9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SUMMARY!$F$4:$F$9</c:f>
              <c:numCache>
                <c:formatCode>"$"#,##0</c:formatCode>
                <c:ptCount val="6"/>
                <c:pt idx="0">
                  <c:v>0</c:v>
                </c:pt>
                <c:pt idx="1">
                  <c:v>200000</c:v>
                </c:pt>
                <c:pt idx="2">
                  <c:v>500000</c:v>
                </c:pt>
                <c:pt idx="3">
                  <c:v>510000</c:v>
                </c:pt>
                <c:pt idx="4">
                  <c:v>130000</c:v>
                </c:pt>
                <c:pt idx="5">
                  <c:v>40000</c:v>
                </c:pt>
              </c:numCache>
            </c:numRef>
          </c:val>
        </c:ser>
        <c:ser>
          <c:idx val="8"/>
          <c:order val="6"/>
          <c:tx>
            <c:strRef>
              <c:f>SUMMARY!$K$3</c:f>
              <c:strCache>
                <c:ptCount val="1"/>
                <c:pt idx="0">
                  <c:v>MGMT Cont</c:v>
                </c:pt>
              </c:strCache>
            </c:strRef>
          </c:tx>
          <c:cat>
            <c:numRef>
              <c:f>SUMMARY!$A$4:$A$9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SUMMARY!$K$4:$K$9</c:f>
              <c:numCache>
                <c:formatCode>"$"#,##0</c:formatCode>
                <c:ptCount val="6"/>
                <c:pt idx="0">
                  <c:v>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10000</c:v>
                </c:pt>
              </c:numCache>
            </c:numRef>
          </c:val>
        </c:ser>
        <c:ser>
          <c:idx val="9"/>
          <c:order val="7"/>
          <c:tx>
            <c:strRef>
              <c:f>SUMMARY!$L$3</c:f>
              <c:strCache>
                <c:ptCount val="1"/>
                <c:pt idx="0">
                  <c:v>PXL Cont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SUMMARY!$A$4:$A$9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SUMMARY!$L$4:$L$9</c:f>
              <c:numCache>
                <c:formatCode>"$"#,##0</c:formatCode>
                <c:ptCount val="6"/>
                <c:pt idx="0">
                  <c:v>0</c:v>
                </c:pt>
                <c:pt idx="1">
                  <c:v>50000</c:v>
                </c:pt>
                <c:pt idx="2">
                  <c:v>200000</c:v>
                </c:pt>
                <c:pt idx="3">
                  <c:v>540000</c:v>
                </c:pt>
                <c:pt idx="4">
                  <c:v>640000</c:v>
                </c:pt>
                <c:pt idx="5">
                  <c:v>110000</c:v>
                </c:pt>
              </c:numCache>
            </c:numRef>
          </c:val>
        </c:ser>
        <c:ser>
          <c:idx val="10"/>
          <c:order val="8"/>
          <c:tx>
            <c:strRef>
              <c:f>SUMMARY!$M$3</c:f>
              <c:strCache>
                <c:ptCount val="1"/>
                <c:pt idx="0">
                  <c:v>IST Cont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SUMMARY!$A$4:$A$9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SUMMARY!$M$4:$M$9</c:f>
              <c:numCache>
                <c:formatCode>"$"#,##0</c:formatCode>
                <c:ptCount val="6"/>
                <c:pt idx="0">
                  <c:v>0</c:v>
                </c:pt>
                <c:pt idx="1">
                  <c:v>50000</c:v>
                </c:pt>
                <c:pt idx="2">
                  <c:v>190000</c:v>
                </c:pt>
                <c:pt idx="3">
                  <c:v>550000</c:v>
                </c:pt>
                <c:pt idx="4">
                  <c:v>120000</c:v>
                </c:pt>
                <c:pt idx="5">
                  <c:v>50000</c:v>
                </c:pt>
              </c:numCache>
            </c:numRef>
          </c:val>
        </c:ser>
        <c:ser>
          <c:idx val="5"/>
          <c:order val="9"/>
          <c:tx>
            <c:strRef>
              <c:f>SUMMARY!$N$3</c:f>
              <c:strCache>
                <c:ptCount val="1"/>
                <c:pt idx="0">
                  <c:v>SSD Cont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val>
            <c:numRef>
              <c:f>SUMMARY!$N$4:$N$9</c:f>
              <c:numCache>
                <c:formatCode>"$"#,##0</c:formatCode>
                <c:ptCount val="6"/>
                <c:pt idx="0">
                  <c:v>0</c:v>
                </c:pt>
                <c:pt idx="1">
                  <c:v>30000</c:v>
                </c:pt>
                <c:pt idx="2">
                  <c:v>20000</c:v>
                </c:pt>
                <c:pt idx="3">
                  <c:v>120000</c:v>
                </c:pt>
                <c:pt idx="4">
                  <c:v>120000</c:v>
                </c:pt>
                <c:pt idx="5">
                  <c:v>0</c:v>
                </c:pt>
              </c:numCache>
            </c:numRef>
          </c:val>
        </c:ser>
        <c:ser>
          <c:idx val="12"/>
          <c:order val="10"/>
          <c:tx>
            <c:strRef>
              <c:f>SUMMARY!$O$3</c:f>
              <c:strCache>
                <c:ptCount val="1"/>
                <c:pt idx="0">
                  <c:v>INT Cont</c:v>
                </c:pt>
              </c:strCache>
            </c:strRef>
          </c:tx>
          <c:cat>
            <c:numRef>
              <c:f>SUMMARY!$A$4:$A$9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SUMMARY!$O$4:$O$9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20000</c:v>
                </c:pt>
                <c:pt idx="3">
                  <c:v>290000</c:v>
                </c:pt>
                <c:pt idx="4">
                  <c:v>290000</c:v>
                </c:pt>
                <c:pt idx="5">
                  <c:v>0</c:v>
                </c:pt>
              </c:numCache>
            </c:numRef>
          </c:val>
        </c:ser>
        <c:axId val="77136640"/>
        <c:axId val="77138176"/>
      </c:areaChart>
      <c:lineChart>
        <c:grouping val="standard"/>
        <c:ser>
          <c:idx val="6"/>
          <c:order val="5"/>
          <c:tx>
            <c:strRef>
              <c:f>SUMMARY!$S$3</c:f>
              <c:strCache>
                <c:ptCount val="1"/>
                <c:pt idx="0">
                  <c:v>DOE  Planned Profile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SUMMARY!$S$4:$S$9</c:f>
              <c:numCache>
                <c:formatCode>"$"#,##0</c:formatCode>
                <c:ptCount val="6"/>
                <c:pt idx="0">
                  <c:v>0</c:v>
                </c:pt>
                <c:pt idx="1">
                  <c:v>1400000</c:v>
                </c:pt>
                <c:pt idx="2">
                  <c:v>2900000</c:v>
                </c:pt>
                <c:pt idx="3">
                  <c:v>5300000</c:v>
                </c:pt>
                <c:pt idx="4">
                  <c:v>5400000</c:v>
                </c:pt>
                <c:pt idx="5">
                  <c:v>200000</c:v>
                </c:pt>
              </c:numCache>
            </c:numRef>
          </c:val>
        </c:ser>
        <c:ser>
          <c:idx val="7"/>
          <c:order val="11"/>
          <c:tx>
            <c:strRef>
              <c:f>SUMMARY!$T$3</c:f>
              <c:strCache>
                <c:ptCount val="1"/>
                <c:pt idx="0">
                  <c:v>Requested Profile</c:v>
                </c:pt>
              </c:strCache>
            </c:strRef>
          </c:tx>
          <c:spPr>
            <a:ln w="41275">
              <a:solidFill>
                <a:srgbClr val="1EF628"/>
              </a:solidFill>
            </a:ln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val>
            <c:numRef>
              <c:f>SUMMARY!$T$4:$T$9</c:f>
              <c:numCache>
                <c:formatCode>"$"#,##0</c:formatCode>
                <c:ptCount val="6"/>
                <c:pt idx="0">
                  <c:v>0</c:v>
                </c:pt>
                <c:pt idx="1">
                  <c:v>1400000</c:v>
                </c:pt>
                <c:pt idx="2">
                  <c:v>4200000</c:v>
                </c:pt>
                <c:pt idx="3">
                  <c:v>5400000</c:v>
                </c:pt>
                <c:pt idx="4">
                  <c:v>3900000</c:v>
                </c:pt>
                <c:pt idx="5">
                  <c:v>300000</c:v>
                </c:pt>
              </c:numCache>
            </c:numRef>
          </c:val>
        </c:ser>
        <c:marker val="1"/>
        <c:axId val="77136640"/>
        <c:axId val="77138176"/>
      </c:lineChart>
      <c:catAx>
        <c:axId val="77136640"/>
        <c:scaling>
          <c:orientation val="minMax"/>
        </c:scaling>
        <c:axPos val="b"/>
        <c:majorGridlines>
          <c:spPr>
            <a:ln w="15875"/>
          </c:spPr>
        </c:majorGridlines>
        <c:numFmt formatCode="0" sourceLinked="1"/>
        <c:majorTickMark val="none"/>
        <c:tickLblPos val="nextTo"/>
        <c:crossAx val="77138176"/>
        <c:crosses val="autoZero"/>
        <c:auto val="1"/>
        <c:lblAlgn val="ctr"/>
        <c:lblOffset val="100"/>
      </c:catAx>
      <c:valAx>
        <c:axId val="77138176"/>
        <c:scaling>
          <c:orientation val="minMax"/>
          <c:max val="5700000"/>
          <c:min val="0"/>
        </c:scaling>
        <c:axPos val="l"/>
        <c:majorGridlines>
          <c:spPr>
            <a:ln w="15875"/>
          </c:spPr>
        </c:majorGridlines>
        <c:minorGridlines/>
        <c:numFmt formatCode="&quot;$&quot;#,##0" sourceLinked="1"/>
        <c:majorTickMark val="none"/>
        <c:tickLblPos val="nextTo"/>
        <c:spPr>
          <a:ln w="15875"/>
        </c:spPr>
        <c:crossAx val="77136640"/>
        <c:crosses val="autoZero"/>
        <c:crossBetween val="between"/>
        <c:majorUnit val="500000"/>
        <c:minorUnit val="100000"/>
      </c:valAx>
      <c:spPr>
        <a:ln w="6350"/>
      </c:spPr>
    </c:plotArea>
    <c:legend>
      <c:legendPos val="t"/>
      <c:layout>
        <c:manualLayout>
          <c:xMode val="edge"/>
          <c:yMode val="edge"/>
          <c:x val="7.3704302457217527E-2"/>
          <c:y val="7.05378982617825E-2"/>
          <c:w val="0.84428196993006621"/>
          <c:h val="5.377982154594442E-2"/>
        </c:manualLayout>
      </c:layout>
    </c:legend>
    <c:plotVisOnly val="1"/>
    <c:dispBlanksAs val="zero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Cost Profile Versus Funding Profile</a:t>
            </a:r>
          </a:p>
        </c:rich>
      </c:tx>
      <c:layout/>
    </c:title>
    <c:plotArea>
      <c:layout/>
      <c:barChart>
        <c:barDir val="col"/>
        <c:grouping val="stacked"/>
        <c:ser>
          <c:idx val="1"/>
          <c:order val="0"/>
          <c:tx>
            <c:v>Base</c:v>
          </c:tx>
          <c:spPr>
            <a:solidFill>
              <a:srgbClr val="C00000">
                <a:alpha val="50000"/>
              </a:srgbClr>
            </a:solidFill>
          </c:spPr>
          <c:cat>
            <c:numRef>
              <c:f>SUMMARY!$A$5:$A$9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SUMMARY!$G$5:$G$9</c:f>
              <c:numCache>
                <c:formatCode>"$"#,##0</c:formatCode>
                <c:ptCount val="5"/>
                <c:pt idx="0">
                  <c:v>1320000</c:v>
                </c:pt>
                <c:pt idx="1">
                  <c:v>2210000</c:v>
                </c:pt>
                <c:pt idx="2">
                  <c:v>3770000</c:v>
                </c:pt>
                <c:pt idx="3">
                  <c:v>2890000</c:v>
                </c:pt>
                <c:pt idx="4">
                  <c:v>280000</c:v>
                </c:pt>
              </c:numCache>
            </c:numRef>
          </c:val>
        </c:ser>
        <c:ser>
          <c:idx val="2"/>
          <c:order val="1"/>
          <c:tx>
            <c:v>Contingency</c:v>
          </c:tx>
          <c:spPr>
            <a:solidFill>
              <a:srgbClr val="92D050">
                <a:alpha val="43000"/>
              </a:srgbClr>
            </a:solidFill>
          </c:spPr>
          <c:cat>
            <c:numRef>
              <c:f>SUMMARY!$A$5:$A$9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SUMMARY!$P$5:$P$9</c:f>
              <c:numCache>
                <c:formatCode>"$"#,##0</c:formatCode>
                <c:ptCount val="5"/>
                <c:pt idx="0">
                  <c:v>150000</c:v>
                </c:pt>
                <c:pt idx="1">
                  <c:v>450000</c:v>
                </c:pt>
                <c:pt idx="2">
                  <c:v>1520000</c:v>
                </c:pt>
                <c:pt idx="3">
                  <c:v>1190000</c:v>
                </c:pt>
                <c:pt idx="4">
                  <c:v>170000</c:v>
                </c:pt>
              </c:numCache>
            </c:numRef>
          </c:val>
        </c:ser>
        <c:overlap val="100"/>
        <c:axId val="81146624"/>
        <c:axId val="81148160"/>
      </c:barChart>
      <c:lineChart>
        <c:grouping val="standard"/>
        <c:ser>
          <c:idx val="4"/>
          <c:order val="2"/>
          <c:tx>
            <c:strRef>
              <c:f>SUMMARY!$R$3</c:f>
              <c:strCache>
                <c:ptCount val="1"/>
                <c:pt idx="0">
                  <c:v>Nominal Cost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val>
            <c:numRef>
              <c:f>SUMMARY!$R$5:$R$9</c:f>
              <c:numCache>
                <c:formatCode>"$"#,##0</c:formatCode>
                <c:ptCount val="5"/>
                <c:pt idx="0">
                  <c:v>1470000</c:v>
                </c:pt>
                <c:pt idx="1">
                  <c:v>2660000</c:v>
                </c:pt>
                <c:pt idx="2">
                  <c:v>5290000</c:v>
                </c:pt>
                <c:pt idx="3">
                  <c:v>4080000</c:v>
                </c:pt>
                <c:pt idx="4">
                  <c:v>450000</c:v>
                </c:pt>
              </c:numCache>
            </c:numRef>
          </c:val>
        </c:ser>
        <c:ser>
          <c:idx val="0"/>
          <c:order val="3"/>
          <c:tx>
            <c:strRef>
              <c:f>SUMMARY!$S$3</c:f>
              <c:strCache>
                <c:ptCount val="1"/>
                <c:pt idx="0">
                  <c:v>DOE  Planned Profile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SUMMARY!$S$5:$S$9</c:f>
              <c:numCache>
                <c:formatCode>"$"#,##0</c:formatCode>
                <c:ptCount val="5"/>
                <c:pt idx="0">
                  <c:v>1400000</c:v>
                </c:pt>
                <c:pt idx="1">
                  <c:v>2900000</c:v>
                </c:pt>
                <c:pt idx="2">
                  <c:v>5300000</c:v>
                </c:pt>
                <c:pt idx="3">
                  <c:v>5400000</c:v>
                </c:pt>
                <c:pt idx="4">
                  <c:v>200000</c:v>
                </c:pt>
              </c:numCache>
            </c:numRef>
          </c:val>
        </c:ser>
        <c:ser>
          <c:idx val="5"/>
          <c:order val="4"/>
          <c:tx>
            <c:strRef>
              <c:f>SUMMARY!$U$3</c:f>
              <c:strCache>
                <c:ptCount val="1"/>
                <c:pt idx="0">
                  <c:v>Low</c:v>
                </c:pt>
              </c:strCache>
            </c:strRef>
          </c:tx>
          <c:spPr>
            <a:ln w="19050">
              <a:prstDash val="dash"/>
            </a:ln>
          </c:spPr>
          <c:marker>
            <c:symbol val="none"/>
          </c:marker>
          <c:val>
            <c:numRef>
              <c:f>SUMMARY!$U$5:$U$9</c:f>
              <c:numCache>
                <c:formatCode>"$"#,##0</c:formatCode>
                <c:ptCount val="5"/>
                <c:pt idx="0">
                  <c:v>1400000</c:v>
                </c:pt>
                <c:pt idx="1">
                  <c:v>2440000</c:v>
                </c:pt>
                <c:pt idx="2">
                  <c:v>4530000</c:v>
                </c:pt>
                <c:pt idx="3">
                  <c:v>3490000</c:v>
                </c:pt>
                <c:pt idx="4">
                  <c:v>370000</c:v>
                </c:pt>
              </c:numCache>
            </c:numRef>
          </c:val>
        </c:ser>
        <c:ser>
          <c:idx val="6"/>
          <c:order val="5"/>
          <c:tx>
            <c:strRef>
              <c:f>SUMMARY!$V$3</c:f>
              <c:strCache>
                <c:ptCount val="1"/>
                <c:pt idx="0">
                  <c:v>High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SUMMARY!$V$5:$V$9</c:f>
              <c:numCache>
                <c:formatCode>"$"#,##0</c:formatCode>
                <c:ptCount val="5"/>
                <c:pt idx="0">
                  <c:v>1520000</c:v>
                </c:pt>
                <c:pt idx="1">
                  <c:v>2800000</c:v>
                </c:pt>
                <c:pt idx="2">
                  <c:v>5750000</c:v>
                </c:pt>
                <c:pt idx="3">
                  <c:v>4440000</c:v>
                </c:pt>
                <c:pt idx="4">
                  <c:v>500000</c:v>
                </c:pt>
              </c:numCache>
            </c:numRef>
          </c:val>
        </c:ser>
        <c:ser>
          <c:idx val="7"/>
          <c:order val="6"/>
          <c:tx>
            <c:strRef>
              <c:f>SUMMARY!$Q$3</c:f>
              <c:strCache>
                <c:ptCount val="1"/>
                <c:pt idx="0">
                  <c:v>% Contingency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SUMMARY!$Q$5:$Q$9</c:f>
              <c:numCache>
                <c:formatCode>0%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0.4</c:v>
                </c:pt>
                <c:pt idx="3">
                  <c:v>0.4</c:v>
                </c:pt>
                <c:pt idx="4">
                  <c:v>0.6</c:v>
                </c:pt>
              </c:numCache>
            </c:numRef>
          </c:val>
        </c:ser>
        <c:marker val="1"/>
        <c:axId val="81146624"/>
        <c:axId val="81148160"/>
      </c:lineChart>
      <c:catAx>
        <c:axId val="81146624"/>
        <c:scaling>
          <c:orientation val="minMax"/>
        </c:scaling>
        <c:axPos val="b"/>
        <c:majorGridlines/>
        <c:minorGridlines/>
        <c:numFmt formatCode="0" sourceLinked="1"/>
        <c:majorTickMark val="none"/>
        <c:minorTickMark val="in"/>
        <c:tickLblPos val="nextTo"/>
        <c:crossAx val="81148160"/>
        <c:crosses val="autoZero"/>
        <c:auto val="1"/>
        <c:lblAlgn val="ctr"/>
        <c:lblOffset val="100"/>
      </c:catAx>
      <c:valAx>
        <c:axId val="81148160"/>
        <c:scaling>
          <c:orientation val="minMax"/>
          <c:max val="6000000"/>
        </c:scaling>
        <c:axPos val="l"/>
        <c:majorGridlines/>
        <c:numFmt formatCode="&quot;$&quot;#,##0" sourceLinked="1"/>
        <c:majorTickMark val="none"/>
        <c:tickLblPos val="nextTo"/>
        <c:crossAx val="81146624"/>
        <c:crosses val="autoZero"/>
        <c:crossBetween val="between"/>
        <c:majorUnit val="500000"/>
        <c:minorUnit val="100000"/>
      </c:valAx>
      <c:dTable>
        <c:showHorzBorder val="1"/>
        <c:showVertBorder val="1"/>
        <c:showOutline val="1"/>
        <c:showKeys val="1"/>
      </c:dTable>
    </c:plotArea>
    <c:plotVisOnly val="1"/>
    <c:dispBlanksAs val="zero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Base Cost of Sub-Systems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SUMMARY!$B$3</c:f>
              <c:strCache>
                <c:ptCount val="1"/>
                <c:pt idx="0">
                  <c:v>MGMT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49000"/>
              </a:schemeClr>
            </a:solidFill>
          </c:spPr>
          <c:cat>
            <c:numRef>
              <c:f>SUMMARY!$A$5:$A$9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SUMMARY!$B$5:$B$9</c:f>
              <c:numCache>
                <c:formatCode>"$"#,##0</c:formatCode>
                <c:ptCount val="5"/>
                <c:pt idx="0">
                  <c:v>230000</c:v>
                </c:pt>
                <c:pt idx="1">
                  <c:v>250000</c:v>
                </c:pt>
                <c:pt idx="2">
                  <c:v>220000</c:v>
                </c:pt>
                <c:pt idx="3">
                  <c:v>230000</c:v>
                </c:pt>
                <c:pt idx="4">
                  <c:v>70000</c:v>
                </c:pt>
              </c:numCache>
            </c:numRef>
          </c:val>
        </c:ser>
        <c:ser>
          <c:idx val="1"/>
          <c:order val="1"/>
          <c:tx>
            <c:strRef>
              <c:f>SUMMARY!$C$3</c:f>
              <c:strCache>
                <c:ptCount val="1"/>
                <c:pt idx="0">
                  <c:v>PXL</c:v>
                </c:pt>
              </c:strCache>
            </c:strRef>
          </c:tx>
          <c:spPr>
            <a:solidFill>
              <a:srgbClr val="C0504D">
                <a:alpha val="68000"/>
              </a:srgbClr>
            </a:solidFill>
          </c:spPr>
          <c:cat>
            <c:numRef>
              <c:f>SUMMARY!$A$5:$A$9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SUMMARY!$C$5:$C$9</c:f>
              <c:numCache>
                <c:formatCode>"$"#,##0</c:formatCode>
                <c:ptCount val="5"/>
                <c:pt idx="0">
                  <c:v>610000</c:v>
                </c:pt>
                <c:pt idx="1">
                  <c:v>820000</c:v>
                </c:pt>
                <c:pt idx="2">
                  <c:v>1530000</c:v>
                </c:pt>
                <c:pt idx="3">
                  <c:v>1680000</c:v>
                </c:pt>
                <c:pt idx="4">
                  <c:v>140000</c:v>
                </c:pt>
              </c:numCache>
            </c:numRef>
          </c:val>
        </c:ser>
        <c:ser>
          <c:idx val="2"/>
          <c:order val="2"/>
          <c:tx>
            <c:strRef>
              <c:f>SUMMARY!$D$3</c:f>
              <c:strCache>
                <c:ptCount val="1"/>
                <c:pt idx="0">
                  <c:v>IST</c:v>
                </c:pt>
              </c:strCache>
            </c:strRef>
          </c:tx>
          <c:cat>
            <c:numRef>
              <c:f>SUMMARY!$A$5:$A$9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SUMMARY!$D$5:$D$9</c:f>
              <c:numCache>
                <c:formatCode>"$"#,##0</c:formatCode>
                <c:ptCount val="5"/>
                <c:pt idx="0">
                  <c:v>160000</c:v>
                </c:pt>
                <c:pt idx="1">
                  <c:v>530000</c:v>
                </c:pt>
                <c:pt idx="2">
                  <c:v>1290000</c:v>
                </c:pt>
                <c:pt idx="3">
                  <c:v>640000</c:v>
                </c:pt>
                <c:pt idx="4">
                  <c:v>30000</c:v>
                </c:pt>
              </c:numCache>
            </c:numRef>
          </c:val>
        </c:ser>
        <c:ser>
          <c:idx val="3"/>
          <c:order val="3"/>
          <c:tx>
            <c:strRef>
              <c:f>SUMMARY!$E$3</c:f>
              <c:strCache>
                <c:ptCount val="1"/>
                <c:pt idx="0">
                  <c:v>SSD</c:v>
                </c:pt>
              </c:strCache>
            </c:strRef>
          </c:tx>
          <c:cat>
            <c:numRef>
              <c:f>SUMMARY!$A$5:$A$9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SUMMARY!$E$5:$E$9</c:f>
              <c:numCache>
                <c:formatCode>"$"#,##0</c:formatCode>
                <c:ptCount val="5"/>
                <c:pt idx="0">
                  <c:v>120000</c:v>
                </c:pt>
                <c:pt idx="1">
                  <c:v>110000</c:v>
                </c:pt>
                <c:pt idx="2">
                  <c:v>220000</c:v>
                </c:pt>
                <c:pt idx="3">
                  <c:v>210000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SUMMARY!$F$3</c:f>
              <c:strCache>
                <c:ptCount val="1"/>
                <c:pt idx="0">
                  <c:v>Integration</c:v>
                </c:pt>
              </c:strCache>
            </c:strRef>
          </c:tx>
          <c:cat>
            <c:numRef>
              <c:f>SUMMARY!$A$5:$A$9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SUMMARY!$F$5:$F$9</c:f>
              <c:numCache>
                <c:formatCode>"$"#,##0</c:formatCode>
                <c:ptCount val="5"/>
                <c:pt idx="0">
                  <c:v>200000</c:v>
                </c:pt>
                <c:pt idx="1">
                  <c:v>500000</c:v>
                </c:pt>
                <c:pt idx="2">
                  <c:v>510000</c:v>
                </c:pt>
                <c:pt idx="3">
                  <c:v>130000</c:v>
                </c:pt>
                <c:pt idx="4">
                  <c:v>40000</c:v>
                </c:pt>
              </c:numCache>
            </c:numRef>
          </c:val>
        </c:ser>
        <c:overlap val="100"/>
        <c:axId val="81235968"/>
        <c:axId val="81237504"/>
      </c:barChart>
      <c:lineChart>
        <c:grouping val="standard"/>
        <c:ser>
          <c:idx val="10"/>
          <c:order val="5"/>
          <c:tx>
            <c:strRef>
              <c:f>SUMMARY!$G$1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SUMMARY!$G$5:$G$9</c:f>
              <c:numCache>
                <c:formatCode>"$"#,##0</c:formatCode>
                <c:ptCount val="5"/>
                <c:pt idx="0">
                  <c:v>1320000</c:v>
                </c:pt>
                <c:pt idx="1">
                  <c:v>2210000</c:v>
                </c:pt>
                <c:pt idx="2">
                  <c:v>3770000</c:v>
                </c:pt>
                <c:pt idx="3">
                  <c:v>2890000</c:v>
                </c:pt>
                <c:pt idx="4">
                  <c:v>280000</c:v>
                </c:pt>
              </c:numCache>
            </c:numRef>
          </c:val>
        </c:ser>
        <c:marker val="1"/>
        <c:axId val="81235968"/>
        <c:axId val="81237504"/>
      </c:lineChart>
      <c:catAx>
        <c:axId val="81235968"/>
        <c:scaling>
          <c:orientation val="minMax"/>
        </c:scaling>
        <c:axPos val="b"/>
        <c:numFmt formatCode="0" sourceLinked="1"/>
        <c:majorTickMark val="none"/>
        <c:minorTickMark val="out"/>
        <c:tickLblPos val="nextTo"/>
        <c:crossAx val="81237504"/>
        <c:crosses val="autoZero"/>
        <c:auto val="1"/>
        <c:lblAlgn val="ctr"/>
        <c:lblOffset val="100"/>
      </c:catAx>
      <c:valAx>
        <c:axId val="81237504"/>
        <c:scaling>
          <c:orientation val="minMax"/>
        </c:scaling>
        <c:axPos val="l"/>
        <c:majorGridlines/>
        <c:numFmt formatCode="&quot;$&quot;#,##0" sourceLinked="1"/>
        <c:majorTickMark val="none"/>
        <c:tickLblPos val="nextTo"/>
        <c:crossAx val="81235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SUMMARY!$B$30</c:f>
              <c:strCache>
                <c:ptCount val="1"/>
                <c:pt idx="0">
                  <c:v>MGMT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SUMMARY!$B$31:$B$36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SUMMARY!$C$30</c:f>
              <c:strCache>
                <c:ptCount val="1"/>
                <c:pt idx="0">
                  <c:v>PXL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SUMMARY!$C$31:$C$36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SUMMARY!$D$30</c:f>
              <c:strCache>
                <c:ptCount val="1"/>
                <c:pt idx="0">
                  <c:v>IST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SUMMARY!$D$31:$D$36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300000</c:v>
                </c:pt>
                <c:pt idx="3">
                  <c:v>-600000</c:v>
                </c:pt>
                <c:pt idx="4">
                  <c:v>310000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SUMMARY!$E$30</c:f>
              <c:strCache>
                <c:ptCount val="1"/>
                <c:pt idx="0">
                  <c:v>SSD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SUMMARY!$E$31:$E$36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-100000</c:v>
                </c:pt>
                <c:pt idx="4">
                  <c:v>125000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SUMMARY!$F$30</c:f>
              <c:strCache>
                <c:ptCount val="1"/>
                <c:pt idx="0">
                  <c:v>Integration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SUMMARY!$F$31:$F$36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SUMMARY!$K$30</c:f>
              <c:strCache>
                <c:ptCount val="1"/>
                <c:pt idx="0">
                  <c:v>MGMT Cont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SUMMARY!$K$31:$K$36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6"/>
          <c:order val="6"/>
          <c:tx>
            <c:strRef>
              <c:f>SUMMARY!$L$30</c:f>
              <c:strCache>
                <c:ptCount val="1"/>
                <c:pt idx="0">
                  <c:v>PXL Cont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SUMMARY!$L$31:$L$36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-150000</c:v>
                </c:pt>
                <c:pt idx="4">
                  <c:v>160500</c:v>
                </c:pt>
                <c:pt idx="5">
                  <c:v>0</c:v>
                </c:pt>
              </c:numCache>
            </c:numRef>
          </c:val>
        </c:ser>
        <c:ser>
          <c:idx val="7"/>
          <c:order val="7"/>
          <c:tx>
            <c:strRef>
              <c:f>SUMMARY!$M$30</c:f>
              <c:strCache>
                <c:ptCount val="1"/>
                <c:pt idx="0">
                  <c:v>IST Cont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SUMMARY!$M$31:$M$36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100000</c:v>
                </c:pt>
                <c:pt idx="3">
                  <c:v>-103499.99999999999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8"/>
          <c:order val="8"/>
          <c:tx>
            <c:strRef>
              <c:f>SUMMARY!$N$30</c:f>
              <c:strCache>
                <c:ptCount val="1"/>
                <c:pt idx="0">
                  <c:v>SSD Cont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SUMMARY!$N$31:$N$36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50000</c:v>
                </c:pt>
                <c:pt idx="4">
                  <c:v>100000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SUMMARY!$O$30</c:f>
              <c:strCache>
                <c:ptCount val="1"/>
                <c:pt idx="0">
                  <c:v>INT Cont</c:v>
                </c:pt>
              </c:strCache>
            </c:strRef>
          </c:tx>
          <c:marker>
            <c:symbol val="none"/>
          </c:marker>
          <c:cat>
            <c:numRef>
              <c:f>SUMMARY!$A$31:$A$36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SUMMARY!$O$31:$O$36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-150000</c:v>
                </c:pt>
                <c:pt idx="3">
                  <c:v>0</c:v>
                </c:pt>
                <c:pt idx="4">
                  <c:v>160500</c:v>
                </c:pt>
                <c:pt idx="5">
                  <c:v>0</c:v>
                </c:pt>
              </c:numCache>
            </c:numRef>
          </c:val>
        </c:ser>
        <c:marker val="1"/>
        <c:axId val="81345152"/>
        <c:axId val="81408384"/>
      </c:lineChart>
      <c:catAx>
        <c:axId val="81345152"/>
        <c:scaling>
          <c:orientation val="minMax"/>
        </c:scaling>
        <c:axPos val="b"/>
        <c:minorGridlines/>
        <c:numFmt formatCode="0" sourceLinked="1"/>
        <c:tickLblPos val="nextTo"/>
        <c:crossAx val="81408384"/>
        <c:crosses val="autoZero"/>
        <c:auto val="1"/>
        <c:lblAlgn val="ctr"/>
        <c:lblOffset val="100"/>
      </c:catAx>
      <c:valAx>
        <c:axId val="81408384"/>
        <c:scaling>
          <c:orientation val="minMax"/>
        </c:scaling>
        <c:axPos val="l"/>
        <c:majorGridlines/>
        <c:minorGridlines/>
        <c:numFmt formatCode="&quot;$&quot;#,##0" sourceLinked="1"/>
        <c:tickLblPos val="nextTo"/>
        <c:crossAx val="8134515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/>
  </sheetViews>
  <pageMargins left="0.55000000000000004" right="0.68" top="0.75" bottom="0.75" header="0.3" footer="0.21"/>
  <pageSetup orientation="landscape"/>
  <headerFooter>
    <oddHeader>&amp;C&amp;16&amp;A&amp;R&amp;F</oddHeader>
  </headerFooter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32" workbookViewId="0" zoomToFit="1"/>
  </sheetViews>
  <pageMargins left="0.7" right="0.7" top="0.75" bottom="0.75" header="0.3" footer="0.3"/>
  <pageSetup orientation="landscape" r:id="rId1"/>
  <headerFooter>
    <oddHeader>&amp;C&amp;16&amp;A&amp;R&amp;F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2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719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694" cy="6279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4631" cy="58300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631" cy="58300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37"/>
  <sheetViews>
    <sheetView workbookViewId="0">
      <selection activeCell="Q13" sqref="Q13"/>
    </sheetView>
  </sheetViews>
  <sheetFormatPr defaultColWidth="8.85546875" defaultRowHeight="15"/>
  <cols>
    <col min="1" max="1" width="12" bestFit="1" customWidth="1"/>
    <col min="2" max="2" width="17.42578125" bestFit="1" customWidth="1"/>
    <col min="3" max="4" width="11.7109375" bestFit="1" customWidth="1"/>
    <col min="5" max="5" width="11.42578125" bestFit="1" customWidth="1"/>
    <col min="6" max="6" width="12" bestFit="1" customWidth="1"/>
    <col min="7" max="7" width="12.7109375" customWidth="1"/>
    <col min="11" max="11" width="10.85546875" bestFit="1" customWidth="1"/>
    <col min="12" max="13" width="11.42578125" bestFit="1" customWidth="1"/>
    <col min="14" max="14" width="9.5703125" bestFit="1" customWidth="1"/>
    <col min="15" max="15" width="12" bestFit="1" customWidth="1"/>
    <col min="16" max="16" width="13" customWidth="1"/>
    <col min="17" max="17" width="14.42578125" bestFit="1" customWidth="1"/>
    <col min="18" max="18" width="13.140625" bestFit="1" customWidth="1"/>
    <col min="19" max="19" width="19.42578125" bestFit="1" customWidth="1"/>
    <col min="20" max="20" width="17.28515625" bestFit="1" customWidth="1"/>
    <col min="21" max="22" width="11.140625" bestFit="1" customWidth="1"/>
  </cols>
  <sheetData>
    <row r="1" spans="1:22">
      <c r="A1" s="1"/>
      <c r="B1" s="2"/>
      <c r="C1" s="2"/>
      <c r="D1" s="2"/>
      <c r="E1" s="2"/>
      <c r="F1" s="2"/>
      <c r="G1" s="2" t="s">
        <v>29</v>
      </c>
      <c r="H1" s="2"/>
      <c r="I1" s="2"/>
      <c r="J1" s="1"/>
      <c r="K1" s="2"/>
      <c r="L1" s="2"/>
      <c r="M1" s="2"/>
      <c r="N1" s="2"/>
      <c r="O1" s="2"/>
      <c r="P1" s="2"/>
      <c r="Q1" s="2"/>
    </row>
    <row r="2" spans="1:22">
      <c r="A2" s="3"/>
      <c r="B2" s="33" t="s">
        <v>14</v>
      </c>
      <c r="C2" s="34"/>
      <c r="D2" s="34"/>
      <c r="E2" s="34"/>
      <c r="F2" s="34"/>
      <c r="G2" s="35"/>
      <c r="H2" s="4"/>
      <c r="I2" s="4"/>
      <c r="J2" s="3"/>
      <c r="K2" s="33" t="s">
        <v>15</v>
      </c>
      <c r="L2" s="34"/>
      <c r="M2" s="34"/>
      <c r="N2" s="34"/>
      <c r="O2" s="34"/>
      <c r="P2" s="35"/>
      <c r="Q2" s="28"/>
    </row>
    <row r="3" spans="1:22">
      <c r="A3" s="3"/>
      <c r="B3" s="5" t="s">
        <v>6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0</v>
      </c>
      <c r="H3" s="4"/>
      <c r="I3" s="4"/>
      <c r="J3" s="3"/>
      <c r="K3" s="5" t="s">
        <v>8</v>
      </c>
      <c r="L3" s="6" t="s">
        <v>7</v>
      </c>
      <c r="M3" s="6" t="s">
        <v>9</v>
      </c>
      <c r="N3" s="6" t="s">
        <v>10</v>
      </c>
      <c r="O3" s="6" t="s">
        <v>11</v>
      </c>
      <c r="P3" s="7" t="s">
        <v>0</v>
      </c>
      <c r="Q3" s="29" t="s">
        <v>28</v>
      </c>
      <c r="R3" s="19" t="s">
        <v>22</v>
      </c>
      <c r="S3" t="s">
        <v>24</v>
      </c>
      <c r="T3" t="s">
        <v>23</v>
      </c>
      <c r="U3" s="20" t="s">
        <v>17</v>
      </c>
      <c r="V3" s="20" t="s">
        <v>18</v>
      </c>
    </row>
    <row r="4" spans="1:22">
      <c r="A4" s="3">
        <v>2009</v>
      </c>
      <c r="B4" s="11">
        <f>ROUND(B18+B31,-4)</f>
        <v>0</v>
      </c>
      <c r="C4" s="8">
        <f t="shared" ref="C4:F4" si="0">ROUND(C18+C31,-4)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12">
        <v>0</v>
      </c>
      <c r="H4" s="4"/>
      <c r="I4" s="4"/>
      <c r="J4" s="3">
        <v>2009</v>
      </c>
      <c r="K4" s="11">
        <f t="shared" ref="K4:O4" si="1">ROUND(K18+K31,-4)</f>
        <v>0</v>
      </c>
      <c r="L4" s="8">
        <f t="shared" si="1"/>
        <v>0</v>
      </c>
      <c r="M4" s="8">
        <f t="shared" si="1"/>
        <v>0</v>
      </c>
      <c r="N4" s="8">
        <f t="shared" si="1"/>
        <v>0</v>
      </c>
      <c r="O4" s="8">
        <f t="shared" si="1"/>
        <v>0</v>
      </c>
      <c r="P4" s="12">
        <v>0</v>
      </c>
      <c r="Q4" s="30"/>
      <c r="R4" s="16">
        <v>0</v>
      </c>
      <c r="S4" s="18">
        <v>0</v>
      </c>
      <c r="T4" s="18">
        <v>0</v>
      </c>
      <c r="U4" s="16">
        <f>ROUND(G4+(P4*0.5),-4)</f>
        <v>0</v>
      </c>
      <c r="V4" s="16">
        <f>ROUND(G4+(P4*1.3),-4)</f>
        <v>0</v>
      </c>
    </row>
    <row r="5" spans="1:22">
      <c r="A5" s="3">
        <v>2010</v>
      </c>
      <c r="B5" s="11">
        <f t="shared" ref="B5:F5" si="2">ROUND(B19+B32,-4)</f>
        <v>230000</v>
      </c>
      <c r="C5" s="8">
        <f t="shared" si="2"/>
        <v>610000</v>
      </c>
      <c r="D5" s="8">
        <f t="shared" si="2"/>
        <v>160000</v>
      </c>
      <c r="E5" s="8">
        <f t="shared" si="2"/>
        <v>120000</v>
      </c>
      <c r="F5" s="8">
        <f t="shared" si="2"/>
        <v>200000</v>
      </c>
      <c r="G5" s="12">
        <f>SUM(B5:F5)</f>
        <v>1320000</v>
      </c>
      <c r="H5" s="4"/>
      <c r="I5" s="4"/>
      <c r="J5" s="3">
        <v>2010</v>
      </c>
      <c r="K5" s="11">
        <f t="shared" ref="K5:O5" si="3">ROUND(K19+K32,-4)</f>
        <v>20000</v>
      </c>
      <c r="L5" s="8">
        <f t="shared" si="3"/>
        <v>50000</v>
      </c>
      <c r="M5" s="8">
        <f t="shared" si="3"/>
        <v>50000</v>
      </c>
      <c r="N5" s="8">
        <f t="shared" si="3"/>
        <v>30000</v>
      </c>
      <c r="O5" s="8">
        <f t="shared" si="3"/>
        <v>0</v>
      </c>
      <c r="P5" s="12">
        <f>SUM(K5:O5)</f>
        <v>150000</v>
      </c>
      <c r="Q5" s="32">
        <f>ROUND(P5/G5,1)</f>
        <v>0.1</v>
      </c>
      <c r="R5" s="16">
        <f>ROUND(G5+P5,-4)</f>
        <v>1470000</v>
      </c>
      <c r="S5" s="16">
        <v>1400000</v>
      </c>
      <c r="T5" s="16">
        <v>1400000</v>
      </c>
      <c r="U5" s="16">
        <f t="shared" ref="U5:U9" si="4">ROUND(G5+(P5*0.5),-4)</f>
        <v>1400000</v>
      </c>
      <c r="V5" s="16">
        <f t="shared" ref="V5:V9" si="5">ROUND(G5+(P5*1.3),-4)</f>
        <v>1520000</v>
      </c>
    </row>
    <row r="6" spans="1:22">
      <c r="A6" s="3">
        <v>2011</v>
      </c>
      <c r="B6" s="11">
        <f t="shared" ref="B6:F6" si="6">ROUND(B20+B33,-4)</f>
        <v>250000</v>
      </c>
      <c r="C6" s="8">
        <f t="shared" si="6"/>
        <v>820000</v>
      </c>
      <c r="D6" s="8">
        <f t="shared" si="6"/>
        <v>530000</v>
      </c>
      <c r="E6" s="8">
        <f t="shared" si="6"/>
        <v>110000</v>
      </c>
      <c r="F6" s="8">
        <f t="shared" si="6"/>
        <v>500000</v>
      </c>
      <c r="G6" s="12">
        <f>SUM(B6:F6)</f>
        <v>2210000</v>
      </c>
      <c r="H6" s="4"/>
      <c r="I6" s="4"/>
      <c r="J6" s="3">
        <v>2011</v>
      </c>
      <c r="K6" s="11">
        <f t="shared" ref="K6:O6" si="7">ROUND(K20+K33,-4)</f>
        <v>20000</v>
      </c>
      <c r="L6" s="8">
        <f t="shared" si="7"/>
        <v>200000</v>
      </c>
      <c r="M6" s="8">
        <f t="shared" si="7"/>
        <v>190000</v>
      </c>
      <c r="N6" s="8">
        <f t="shared" si="7"/>
        <v>20000</v>
      </c>
      <c r="O6" s="8">
        <f t="shared" si="7"/>
        <v>20000</v>
      </c>
      <c r="P6" s="12">
        <f>SUM(K6:O6)</f>
        <v>450000</v>
      </c>
      <c r="Q6" s="32">
        <f t="shared" ref="Q6:Q9" si="8">ROUND(P6/G6,1)</f>
        <v>0.2</v>
      </c>
      <c r="R6" s="16">
        <f t="shared" ref="R6:R9" si="9">ROUND(G6+P6,-4)</f>
        <v>2660000</v>
      </c>
      <c r="S6" s="16">
        <v>2900000</v>
      </c>
      <c r="T6" s="16">
        <v>4200000</v>
      </c>
      <c r="U6" s="16">
        <f t="shared" si="4"/>
        <v>2440000</v>
      </c>
      <c r="V6" s="16">
        <f t="shared" si="5"/>
        <v>2800000</v>
      </c>
    </row>
    <row r="7" spans="1:22">
      <c r="A7" s="3">
        <v>2012</v>
      </c>
      <c r="B7" s="11">
        <f t="shared" ref="B7:F7" si="10">ROUND(B21+B34,-4)</f>
        <v>220000</v>
      </c>
      <c r="C7" s="8">
        <f t="shared" si="10"/>
        <v>1530000</v>
      </c>
      <c r="D7" s="8">
        <f t="shared" si="10"/>
        <v>1290000</v>
      </c>
      <c r="E7" s="8">
        <f t="shared" si="10"/>
        <v>220000</v>
      </c>
      <c r="F7" s="8">
        <f t="shared" si="10"/>
        <v>510000</v>
      </c>
      <c r="G7" s="12">
        <f>SUM(B7:F7)</f>
        <v>3770000</v>
      </c>
      <c r="H7" s="4"/>
      <c r="I7" s="4"/>
      <c r="J7" s="3">
        <v>2012</v>
      </c>
      <c r="K7" s="11">
        <f t="shared" ref="K7:O7" si="11">ROUND(K21+K34,-4)</f>
        <v>20000</v>
      </c>
      <c r="L7" s="8">
        <f t="shared" si="11"/>
        <v>540000</v>
      </c>
      <c r="M7" s="8">
        <f t="shared" si="11"/>
        <v>550000</v>
      </c>
      <c r="N7" s="8">
        <f t="shared" si="11"/>
        <v>120000</v>
      </c>
      <c r="O7" s="8">
        <f t="shared" si="11"/>
        <v>290000</v>
      </c>
      <c r="P7" s="12">
        <f>SUM(K7:O7)</f>
        <v>1520000</v>
      </c>
      <c r="Q7" s="32">
        <f t="shared" si="8"/>
        <v>0.4</v>
      </c>
      <c r="R7" s="16">
        <f t="shared" si="9"/>
        <v>5290000</v>
      </c>
      <c r="S7" s="16">
        <v>5300000</v>
      </c>
      <c r="T7" s="16">
        <v>5400000</v>
      </c>
      <c r="U7" s="16">
        <f t="shared" si="4"/>
        <v>4530000</v>
      </c>
      <c r="V7" s="16">
        <f t="shared" si="5"/>
        <v>5750000</v>
      </c>
    </row>
    <row r="8" spans="1:22">
      <c r="A8" s="3">
        <v>2013</v>
      </c>
      <c r="B8" s="11">
        <f t="shared" ref="B8:F8" si="12">ROUND(B22+B35,-4)</f>
        <v>230000</v>
      </c>
      <c r="C8" s="8">
        <f t="shared" si="12"/>
        <v>1680000</v>
      </c>
      <c r="D8" s="8">
        <f t="shared" si="12"/>
        <v>640000</v>
      </c>
      <c r="E8" s="8">
        <f t="shared" si="12"/>
        <v>210000</v>
      </c>
      <c r="F8" s="8">
        <f t="shared" si="12"/>
        <v>130000</v>
      </c>
      <c r="G8" s="12">
        <f>SUM(B8:F8)</f>
        <v>2890000</v>
      </c>
      <c r="H8" s="4"/>
      <c r="I8" s="4"/>
      <c r="J8" s="3">
        <v>2013</v>
      </c>
      <c r="K8" s="11">
        <f t="shared" ref="K8:O8" si="13">ROUND(K22+K35,-4)</f>
        <v>20000</v>
      </c>
      <c r="L8" s="8">
        <f t="shared" si="13"/>
        <v>640000</v>
      </c>
      <c r="M8" s="8">
        <f t="shared" si="13"/>
        <v>120000</v>
      </c>
      <c r="N8" s="8">
        <f t="shared" si="13"/>
        <v>120000</v>
      </c>
      <c r="O8" s="8">
        <f t="shared" si="13"/>
        <v>290000</v>
      </c>
      <c r="P8" s="12">
        <f>SUM(K8:O8)</f>
        <v>1190000</v>
      </c>
      <c r="Q8" s="32">
        <f t="shared" si="8"/>
        <v>0.4</v>
      </c>
      <c r="R8" s="16">
        <f t="shared" si="9"/>
        <v>4080000</v>
      </c>
      <c r="S8" s="16">
        <v>5400000</v>
      </c>
      <c r="T8" s="16">
        <v>3900000</v>
      </c>
      <c r="U8" s="16">
        <f t="shared" si="4"/>
        <v>3490000</v>
      </c>
      <c r="V8" s="16">
        <f t="shared" si="5"/>
        <v>4440000</v>
      </c>
    </row>
    <row r="9" spans="1:22" ht="15.75" thickBot="1">
      <c r="A9" s="3">
        <v>2014</v>
      </c>
      <c r="B9" s="13">
        <f t="shared" ref="B9:F9" si="14">ROUND(B23+B36,-4)</f>
        <v>70000</v>
      </c>
      <c r="C9" s="14">
        <f t="shared" si="14"/>
        <v>140000</v>
      </c>
      <c r="D9" s="14">
        <f t="shared" si="14"/>
        <v>30000</v>
      </c>
      <c r="E9" s="14">
        <f t="shared" si="14"/>
        <v>0</v>
      </c>
      <c r="F9" s="14">
        <f t="shared" si="14"/>
        <v>40000</v>
      </c>
      <c r="G9" s="15">
        <f>SUM(B9:F9)</f>
        <v>280000</v>
      </c>
      <c r="H9" s="4"/>
      <c r="I9" s="4"/>
      <c r="J9" s="3">
        <v>2014</v>
      </c>
      <c r="K9" s="13">
        <f t="shared" ref="K9:O9" si="15">ROUND(K23+K36,-4)</f>
        <v>10000</v>
      </c>
      <c r="L9" s="14">
        <f t="shared" si="15"/>
        <v>110000</v>
      </c>
      <c r="M9" s="14">
        <f t="shared" si="15"/>
        <v>50000</v>
      </c>
      <c r="N9" s="14">
        <f t="shared" si="15"/>
        <v>0</v>
      </c>
      <c r="O9" s="14">
        <f t="shared" si="15"/>
        <v>0</v>
      </c>
      <c r="P9" s="15">
        <f>SUM(K9:O9)</f>
        <v>170000</v>
      </c>
      <c r="Q9" s="32">
        <f t="shared" si="8"/>
        <v>0.6</v>
      </c>
      <c r="R9" s="16">
        <f t="shared" si="9"/>
        <v>450000</v>
      </c>
      <c r="S9" s="16">
        <v>200000</v>
      </c>
      <c r="T9" s="16">
        <v>300000</v>
      </c>
      <c r="U9" s="16">
        <f t="shared" si="4"/>
        <v>370000</v>
      </c>
      <c r="V9" s="16">
        <f t="shared" si="5"/>
        <v>500000</v>
      </c>
    </row>
    <row r="10" spans="1:22">
      <c r="A10" s="3" t="s">
        <v>12</v>
      </c>
      <c r="B10" s="9">
        <f>SUM(B4:B9)</f>
        <v>1000000</v>
      </c>
      <c r="C10" s="9">
        <f t="shared" ref="C10:G10" si="16">SUM(C4:C9)</f>
        <v>4780000</v>
      </c>
      <c r="D10" s="9">
        <f t="shared" si="16"/>
        <v>2650000</v>
      </c>
      <c r="E10" s="9">
        <f t="shared" si="16"/>
        <v>660000</v>
      </c>
      <c r="F10" s="9">
        <f t="shared" si="16"/>
        <v>1380000</v>
      </c>
      <c r="G10" s="9">
        <f t="shared" si="16"/>
        <v>10470000</v>
      </c>
      <c r="H10" s="4"/>
      <c r="I10" s="4"/>
      <c r="J10" s="3" t="s">
        <v>1</v>
      </c>
      <c r="K10" s="4">
        <f>SUM(K4:K9)</f>
        <v>90000</v>
      </c>
      <c r="L10" s="4">
        <f t="shared" ref="L10:P10" si="17">SUM(L4:L9)</f>
        <v>1540000</v>
      </c>
      <c r="M10" s="4">
        <f t="shared" si="17"/>
        <v>960000</v>
      </c>
      <c r="N10" s="4">
        <f t="shared" si="17"/>
        <v>290000</v>
      </c>
      <c r="O10" s="4">
        <f t="shared" si="17"/>
        <v>600000</v>
      </c>
      <c r="P10" s="4">
        <f t="shared" si="17"/>
        <v>3480000</v>
      </c>
      <c r="Q10" s="4"/>
      <c r="R10" s="16">
        <f>SUM(R5:R9)</f>
        <v>13950000</v>
      </c>
      <c r="S10" s="16">
        <f>SUM(S5:S9)</f>
        <v>15200000</v>
      </c>
      <c r="T10" s="17">
        <f>SUM(T5:T9)</f>
        <v>15200000</v>
      </c>
      <c r="U10" s="16">
        <f t="shared" ref="U10:V10" si="18">SUM(U5:U9)</f>
        <v>12230000</v>
      </c>
      <c r="V10" s="16">
        <f t="shared" si="18"/>
        <v>15010000</v>
      </c>
    </row>
    <row r="11" spans="1:22">
      <c r="A11" s="3" t="s">
        <v>1</v>
      </c>
      <c r="B11" s="9">
        <f>SUM(K4:K9)</f>
        <v>90000</v>
      </c>
      <c r="C11" s="9">
        <f t="shared" ref="C11:F11" si="19">SUM(L4:L9)</f>
        <v>1540000</v>
      </c>
      <c r="D11" s="9">
        <f t="shared" si="19"/>
        <v>960000</v>
      </c>
      <c r="E11" s="9">
        <f t="shared" si="19"/>
        <v>290000</v>
      </c>
      <c r="F11" s="9">
        <f t="shared" si="19"/>
        <v>600000</v>
      </c>
      <c r="G11" s="4"/>
      <c r="H11" s="4"/>
      <c r="I11" s="4"/>
      <c r="J11" s="3" t="s">
        <v>27</v>
      </c>
      <c r="K11" s="10">
        <f>K10/B10</f>
        <v>0.09</v>
      </c>
      <c r="L11" s="10">
        <f t="shared" ref="L11:O11" si="20">L10/C10</f>
        <v>0.32217573221757323</v>
      </c>
      <c r="M11" s="10">
        <f t="shared" si="20"/>
        <v>0.3622641509433962</v>
      </c>
      <c r="N11" s="10">
        <f t="shared" si="20"/>
        <v>0.43939393939393939</v>
      </c>
      <c r="O11" s="10">
        <f t="shared" si="20"/>
        <v>0.43478260869565216</v>
      </c>
      <c r="P11" s="4"/>
      <c r="Q11" s="4"/>
    </row>
    <row r="12" spans="1:22">
      <c r="A12" s="3" t="s">
        <v>25</v>
      </c>
      <c r="B12" s="24">
        <f>ROUND(B10+(0.5*B11),-4)</f>
        <v>1050000</v>
      </c>
      <c r="C12" s="24">
        <f t="shared" ref="C12:F12" si="21">ROUND(C10+(0.5*C11),-4)</f>
        <v>5550000</v>
      </c>
      <c r="D12" s="24">
        <f t="shared" si="21"/>
        <v>3130000</v>
      </c>
      <c r="E12" s="24">
        <f t="shared" si="21"/>
        <v>810000</v>
      </c>
      <c r="F12" s="24">
        <f t="shared" si="21"/>
        <v>1680000</v>
      </c>
      <c r="G12" s="24">
        <f>SUM(B12:F12)</f>
        <v>12220000</v>
      </c>
      <c r="H12" s="4"/>
      <c r="I12" s="4"/>
      <c r="J12" s="3"/>
      <c r="K12" s="4"/>
      <c r="L12" s="4"/>
      <c r="M12" s="4"/>
      <c r="N12" s="4"/>
      <c r="O12" s="4"/>
      <c r="P12" s="10"/>
      <c r="Q12" s="10"/>
    </row>
    <row r="13" spans="1:22" ht="15.75">
      <c r="A13" t="s">
        <v>30</v>
      </c>
      <c r="B13" s="22">
        <f>ROUND(B10+B11,-4)</f>
        <v>1090000</v>
      </c>
      <c r="C13" s="22">
        <f t="shared" ref="C13:F13" si="22">ROUND(C10+C11,-4)</f>
        <v>6320000</v>
      </c>
      <c r="D13" s="22">
        <f t="shared" si="22"/>
        <v>3610000</v>
      </c>
      <c r="E13" s="22">
        <f t="shared" si="22"/>
        <v>950000</v>
      </c>
      <c r="F13" s="22">
        <f t="shared" si="22"/>
        <v>1980000</v>
      </c>
      <c r="G13" s="26">
        <f t="shared" ref="G13:G14" si="23">SUM(B13:F13)</f>
        <v>13950000</v>
      </c>
    </row>
    <row r="14" spans="1:22">
      <c r="A14" s="21" t="s">
        <v>26</v>
      </c>
      <c r="B14" s="25">
        <f>ROUND(B10+(1.3*B11),-4)</f>
        <v>1120000</v>
      </c>
      <c r="C14" s="25">
        <f t="shared" ref="C14:F14" si="24">ROUND(C10+(1.3*C11),-4)</f>
        <v>6780000</v>
      </c>
      <c r="D14" s="25">
        <f t="shared" si="24"/>
        <v>3900000</v>
      </c>
      <c r="E14" s="25">
        <f t="shared" si="24"/>
        <v>1040000</v>
      </c>
      <c r="F14" s="25">
        <f t="shared" si="24"/>
        <v>2160000</v>
      </c>
      <c r="G14" s="23">
        <f t="shared" si="23"/>
        <v>15000000</v>
      </c>
    </row>
    <row r="16" spans="1:22">
      <c r="A16" s="3"/>
      <c r="B16" s="33" t="s">
        <v>19</v>
      </c>
      <c r="C16" s="34"/>
      <c r="D16" s="34"/>
      <c r="E16" s="34"/>
      <c r="F16" s="34"/>
      <c r="G16" s="35"/>
      <c r="H16" s="4"/>
      <c r="I16" s="4"/>
      <c r="J16" s="3"/>
      <c r="K16" s="33" t="s">
        <v>31</v>
      </c>
      <c r="L16" s="34"/>
      <c r="M16" s="34"/>
      <c r="N16" s="34"/>
      <c r="O16" s="34"/>
      <c r="P16" s="35"/>
      <c r="Q16" s="28"/>
    </row>
    <row r="17" spans="1:19">
      <c r="A17" s="3"/>
      <c r="B17" s="5" t="s">
        <v>6</v>
      </c>
      <c r="C17" s="6" t="s">
        <v>2</v>
      </c>
      <c r="D17" s="6" t="s">
        <v>3</v>
      </c>
      <c r="E17" s="6" t="s">
        <v>4</v>
      </c>
      <c r="F17" s="6" t="s">
        <v>5</v>
      </c>
      <c r="G17" s="7" t="s">
        <v>0</v>
      </c>
      <c r="H17" s="4"/>
      <c r="I17" s="4"/>
      <c r="J17" s="3"/>
      <c r="K17" s="5" t="s">
        <v>8</v>
      </c>
      <c r="L17" s="6" t="s">
        <v>7</v>
      </c>
      <c r="M17" s="6" t="s">
        <v>9</v>
      </c>
      <c r="N17" s="6" t="s">
        <v>10</v>
      </c>
      <c r="O17" s="6" t="s">
        <v>11</v>
      </c>
      <c r="P17" s="7" t="s">
        <v>0</v>
      </c>
      <c r="Q17" s="31"/>
    </row>
    <row r="18" spans="1:19">
      <c r="A18" s="3">
        <v>2009</v>
      </c>
      <c r="B18" s="11">
        <v>0</v>
      </c>
      <c r="C18" s="8">
        <v>0</v>
      </c>
      <c r="D18" s="8">
        <v>0</v>
      </c>
      <c r="E18" s="8">
        <v>0</v>
      </c>
      <c r="F18" s="8">
        <v>0</v>
      </c>
      <c r="G18" s="12">
        <v>0</v>
      </c>
      <c r="H18" s="4"/>
      <c r="I18" s="4"/>
      <c r="J18" s="3">
        <v>2009</v>
      </c>
      <c r="K18" s="11">
        <v>0</v>
      </c>
      <c r="L18" s="8">
        <v>0</v>
      </c>
      <c r="M18" s="8">
        <v>0</v>
      </c>
      <c r="N18" s="8">
        <v>0</v>
      </c>
      <c r="O18" s="8">
        <v>0</v>
      </c>
      <c r="P18" s="12">
        <v>0</v>
      </c>
      <c r="Q18" s="30"/>
    </row>
    <row r="19" spans="1:19">
      <c r="A19" s="3">
        <v>2010</v>
      </c>
      <c r="B19" s="11">
        <v>230000</v>
      </c>
      <c r="C19" s="8">
        <v>610000</v>
      </c>
      <c r="D19" s="8">
        <v>161000</v>
      </c>
      <c r="E19" s="8">
        <v>118000</v>
      </c>
      <c r="F19" s="8">
        <v>200000</v>
      </c>
      <c r="G19" s="12">
        <f>SUM(B19:F19)</f>
        <v>1319000</v>
      </c>
      <c r="H19" s="4"/>
      <c r="I19" s="4"/>
      <c r="J19" s="3">
        <v>2010</v>
      </c>
      <c r="K19" s="11">
        <v>20000</v>
      </c>
      <c r="L19" s="8">
        <v>50000</v>
      </c>
      <c r="M19" s="8">
        <v>50000</v>
      </c>
      <c r="N19" s="8">
        <v>27000</v>
      </c>
      <c r="O19" s="8">
        <v>0</v>
      </c>
      <c r="P19" s="12">
        <f>SUM(K19:O19)</f>
        <v>147000</v>
      </c>
      <c r="Q19" s="30"/>
    </row>
    <row r="20" spans="1:19">
      <c r="A20" s="3">
        <v>2011</v>
      </c>
      <c r="B20" s="11">
        <v>247000</v>
      </c>
      <c r="C20" s="8">
        <v>820000</v>
      </c>
      <c r="D20" s="8">
        <v>229000</v>
      </c>
      <c r="E20" s="8">
        <v>106000</v>
      </c>
      <c r="F20" s="8">
        <v>500000</v>
      </c>
      <c r="G20" s="12">
        <f>SUM(B20:F20)</f>
        <v>1902000</v>
      </c>
      <c r="H20" s="4"/>
      <c r="I20" s="4"/>
      <c r="J20" s="3">
        <v>2011</v>
      </c>
      <c r="K20" s="11">
        <v>22000</v>
      </c>
      <c r="L20" s="8">
        <v>200000</v>
      </c>
      <c r="M20" s="8">
        <v>86000</v>
      </c>
      <c r="N20" s="8">
        <v>24000</v>
      </c>
      <c r="O20" s="8">
        <v>170000</v>
      </c>
      <c r="P20" s="12">
        <f>SUM(K20:O20)</f>
        <v>502000</v>
      </c>
      <c r="Q20" s="30"/>
    </row>
    <row r="21" spans="1:19">
      <c r="A21" s="3">
        <v>2012</v>
      </c>
      <c r="B21" s="11">
        <v>221000</v>
      </c>
      <c r="C21" s="8">
        <v>1530000</v>
      </c>
      <c r="D21" s="8">
        <v>1888000</v>
      </c>
      <c r="E21" s="8">
        <v>316000</v>
      </c>
      <c r="F21" s="8">
        <v>510000</v>
      </c>
      <c r="G21" s="12">
        <f>SUM(B21:F21)</f>
        <v>4465000</v>
      </c>
      <c r="H21" s="4"/>
      <c r="I21" s="4"/>
      <c r="J21" s="3">
        <v>2012</v>
      </c>
      <c r="K21" s="11">
        <v>20000</v>
      </c>
      <c r="L21" s="8">
        <v>690000</v>
      </c>
      <c r="M21" s="8">
        <v>652000</v>
      </c>
      <c r="N21" s="8">
        <v>73000</v>
      </c>
      <c r="O21" s="8">
        <v>290000</v>
      </c>
      <c r="P21" s="12">
        <f>SUM(K21:O21)</f>
        <v>1725000</v>
      </c>
      <c r="Q21" s="30"/>
    </row>
    <row r="22" spans="1:19">
      <c r="A22" s="3">
        <v>2013</v>
      </c>
      <c r="B22" s="11">
        <v>232000</v>
      </c>
      <c r="C22" s="8">
        <v>1680000</v>
      </c>
      <c r="D22" s="8">
        <v>332000</v>
      </c>
      <c r="E22" s="8">
        <v>89600</v>
      </c>
      <c r="F22" s="8">
        <v>130000</v>
      </c>
      <c r="G22" s="12">
        <f>SUM(B22:F22)</f>
        <v>2463600</v>
      </c>
      <c r="H22" s="4"/>
      <c r="I22" s="4"/>
      <c r="J22" s="3">
        <v>2013</v>
      </c>
      <c r="K22" s="11">
        <v>21000</v>
      </c>
      <c r="L22" s="8">
        <v>480000</v>
      </c>
      <c r="M22" s="8">
        <v>119000</v>
      </c>
      <c r="N22" s="8">
        <v>21000</v>
      </c>
      <c r="O22" s="8">
        <v>130000</v>
      </c>
      <c r="P22" s="12">
        <f>SUM(K22:O22)</f>
        <v>771000</v>
      </c>
      <c r="Q22" s="30"/>
    </row>
    <row r="23" spans="1:19" ht="15.75" thickBot="1">
      <c r="A23" s="3">
        <v>2014</v>
      </c>
      <c r="B23" s="13">
        <v>72000</v>
      </c>
      <c r="C23" s="14">
        <v>140000</v>
      </c>
      <c r="D23" s="14">
        <v>27000</v>
      </c>
      <c r="E23" s="14">
        <v>0</v>
      </c>
      <c r="F23" s="14">
        <v>40000</v>
      </c>
      <c r="G23" s="15">
        <f>SUM(B23:F23)</f>
        <v>279000</v>
      </c>
      <c r="H23" s="4"/>
      <c r="I23" s="4"/>
      <c r="J23" s="3">
        <v>2014</v>
      </c>
      <c r="K23" s="13">
        <v>6000</v>
      </c>
      <c r="L23" s="14">
        <v>110000</v>
      </c>
      <c r="M23" s="14">
        <v>45000</v>
      </c>
      <c r="N23" s="14">
        <v>0</v>
      </c>
      <c r="O23" s="14">
        <v>0</v>
      </c>
      <c r="P23" s="15">
        <f>SUM(K23:O23)</f>
        <v>161000</v>
      </c>
      <c r="Q23" s="30"/>
    </row>
    <row r="24" spans="1:19">
      <c r="A24" s="3" t="s">
        <v>12</v>
      </c>
      <c r="B24" s="9">
        <f>SUM(B18:B23)</f>
        <v>1002000</v>
      </c>
      <c r="C24" s="9">
        <f t="shared" ref="C24:G24" si="25">SUM(C18:C23)</f>
        <v>4780000</v>
      </c>
      <c r="D24" s="9">
        <f t="shared" si="25"/>
        <v>2637000</v>
      </c>
      <c r="E24" s="9">
        <f t="shared" si="25"/>
        <v>629600</v>
      </c>
      <c r="F24" s="9">
        <f t="shared" si="25"/>
        <v>1380000</v>
      </c>
      <c r="G24" s="9">
        <f t="shared" si="25"/>
        <v>10428600</v>
      </c>
      <c r="K24" s="11">
        <f t="shared" ref="K24:P24" si="26">SUM(K18:K23)</f>
        <v>89000</v>
      </c>
      <c r="L24" s="11">
        <f t="shared" si="26"/>
        <v>1530000</v>
      </c>
      <c r="M24" s="11">
        <f t="shared" si="26"/>
        <v>952000</v>
      </c>
      <c r="N24" s="11">
        <f t="shared" si="26"/>
        <v>145000</v>
      </c>
      <c r="O24" s="11">
        <f t="shared" si="26"/>
        <v>590000</v>
      </c>
      <c r="P24" s="11">
        <f t="shared" si="26"/>
        <v>3306000</v>
      </c>
    </row>
    <row r="25" spans="1:19">
      <c r="A25" s="3" t="s">
        <v>1</v>
      </c>
      <c r="B25" s="9">
        <f>SUM(K18:K23)</f>
        <v>89000</v>
      </c>
      <c r="C25" s="9">
        <f t="shared" ref="C25" si="27">SUM(L18:L23)</f>
        <v>1530000</v>
      </c>
      <c r="D25" s="9">
        <f t="shared" ref="D25" si="28">SUM(M18:M23)</f>
        <v>952000</v>
      </c>
      <c r="E25" s="9">
        <f t="shared" ref="E25" si="29">SUM(N18:N23)</f>
        <v>145000</v>
      </c>
      <c r="F25" s="9">
        <f t="shared" ref="F25" si="30">SUM(O18:O23)</f>
        <v>590000</v>
      </c>
      <c r="G25" s="16">
        <f>SUM(B25:F25)</f>
        <v>3306000</v>
      </c>
    </row>
    <row r="26" spans="1:19">
      <c r="A26" t="s">
        <v>13</v>
      </c>
      <c r="B26" s="16">
        <f>B24+B25</f>
        <v>1091000</v>
      </c>
      <c r="C26" s="16">
        <f t="shared" ref="C26:F26" si="31">C24+C25</f>
        <v>6310000</v>
      </c>
      <c r="D26" s="16">
        <f t="shared" si="31"/>
        <v>3589000</v>
      </c>
      <c r="E26" s="16">
        <f t="shared" si="31"/>
        <v>774600</v>
      </c>
      <c r="F26" s="16">
        <f t="shared" si="31"/>
        <v>1970000</v>
      </c>
    </row>
    <row r="27" spans="1:19">
      <c r="D27" s="27"/>
    </row>
    <row r="29" spans="1:19">
      <c r="A29" s="3"/>
      <c r="B29" s="33" t="s">
        <v>20</v>
      </c>
      <c r="C29" s="34"/>
      <c r="D29" s="34"/>
      <c r="E29" s="34"/>
      <c r="F29" s="34"/>
      <c r="G29" s="35"/>
      <c r="H29" s="4"/>
      <c r="I29" s="4"/>
      <c r="J29" s="3"/>
      <c r="K29" s="33" t="s">
        <v>21</v>
      </c>
      <c r="L29" s="34"/>
      <c r="M29" s="34"/>
      <c r="N29" s="34"/>
      <c r="O29" s="34"/>
      <c r="P29" s="35"/>
      <c r="Q29" s="28"/>
    </row>
    <row r="30" spans="1:19">
      <c r="A30" s="3"/>
      <c r="B30" s="5" t="s">
        <v>6</v>
      </c>
      <c r="C30" s="6" t="s">
        <v>2</v>
      </c>
      <c r="D30" s="6" t="s">
        <v>3</v>
      </c>
      <c r="E30" s="6" t="s">
        <v>4</v>
      </c>
      <c r="F30" s="6" t="s">
        <v>5</v>
      </c>
      <c r="G30" s="7" t="s">
        <v>0</v>
      </c>
      <c r="H30" s="4"/>
      <c r="I30" s="4"/>
      <c r="J30" s="3"/>
      <c r="K30" s="5" t="s">
        <v>8</v>
      </c>
      <c r="L30" s="6" t="s">
        <v>7</v>
      </c>
      <c r="M30" s="6" t="s">
        <v>9</v>
      </c>
      <c r="N30" s="6" t="s">
        <v>10</v>
      </c>
      <c r="O30" s="6" t="s">
        <v>11</v>
      </c>
      <c r="P30" s="7" t="s">
        <v>0</v>
      </c>
      <c r="Q30" s="31"/>
    </row>
    <row r="31" spans="1:19">
      <c r="A31" s="3">
        <v>2009</v>
      </c>
      <c r="B31" s="11">
        <v>0</v>
      </c>
      <c r="C31" s="8">
        <v>0</v>
      </c>
      <c r="D31" s="8">
        <v>0</v>
      </c>
      <c r="E31" s="8">
        <v>0</v>
      </c>
      <c r="F31" s="8">
        <v>0</v>
      </c>
      <c r="G31" s="12">
        <v>0</v>
      </c>
      <c r="H31" s="4"/>
      <c r="I31" s="4"/>
      <c r="J31" s="3">
        <v>2009</v>
      </c>
      <c r="K31" s="11">
        <v>0</v>
      </c>
      <c r="L31" s="8">
        <v>0</v>
      </c>
      <c r="M31" s="8">
        <v>0</v>
      </c>
      <c r="N31" s="8">
        <v>0</v>
      </c>
      <c r="O31" s="8">
        <v>0</v>
      </c>
      <c r="P31" s="12">
        <v>0</v>
      </c>
      <c r="Q31" s="30"/>
      <c r="S31">
        <v>1</v>
      </c>
    </row>
    <row r="32" spans="1:19">
      <c r="A32" s="3">
        <v>2010</v>
      </c>
      <c r="B32" s="11">
        <v>0</v>
      </c>
      <c r="C32" s="8">
        <v>0</v>
      </c>
      <c r="D32" s="8">
        <v>0</v>
      </c>
      <c r="E32" s="8">
        <v>0</v>
      </c>
      <c r="F32" s="8">
        <v>0</v>
      </c>
      <c r="G32" s="12">
        <f>SUM(B32:F32)</f>
        <v>0</v>
      </c>
      <c r="H32" s="4"/>
      <c r="I32" s="4"/>
      <c r="J32" s="3">
        <v>2010</v>
      </c>
      <c r="K32" s="11">
        <v>0</v>
      </c>
      <c r="L32" s="8">
        <v>0</v>
      </c>
      <c r="M32" s="8">
        <v>0</v>
      </c>
      <c r="N32" s="8">
        <v>0</v>
      </c>
      <c r="O32" s="8">
        <v>0</v>
      </c>
      <c r="P32" s="12">
        <f>SUM(K32:O32)</f>
        <v>0</v>
      </c>
      <c r="Q32" s="30"/>
      <c r="S32">
        <f>1.035*S31</f>
        <v>1.0349999999999999</v>
      </c>
    </row>
    <row r="33" spans="1:19">
      <c r="A33" s="3">
        <v>2011</v>
      </c>
      <c r="B33" s="11">
        <v>0</v>
      </c>
      <c r="C33" s="8">
        <v>0</v>
      </c>
      <c r="D33" s="8">
        <v>300000</v>
      </c>
      <c r="E33" s="8">
        <v>0</v>
      </c>
      <c r="F33" s="8">
        <v>0</v>
      </c>
      <c r="G33" s="12">
        <f>SUM(B33:F33)</f>
        <v>300000</v>
      </c>
      <c r="H33" s="4"/>
      <c r="I33" s="4"/>
      <c r="J33" s="3">
        <v>2011</v>
      </c>
      <c r="K33" s="11">
        <v>0</v>
      </c>
      <c r="L33" s="8">
        <v>0</v>
      </c>
      <c r="M33" s="8">
        <v>100000</v>
      </c>
      <c r="N33" s="8">
        <v>0</v>
      </c>
      <c r="O33" s="8">
        <v>-150000</v>
      </c>
      <c r="P33" s="12">
        <f>SUM(K33:O33)</f>
        <v>-50000</v>
      </c>
      <c r="Q33" s="30"/>
      <c r="S33">
        <f t="shared" ref="S33:S36" si="32">1.035*S32</f>
        <v>1.0712249999999999</v>
      </c>
    </row>
    <row r="34" spans="1:19">
      <c r="A34" s="3">
        <v>2012</v>
      </c>
      <c r="B34" s="11">
        <v>0</v>
      </c>
      <c r="C34" s="8">
        <v>0</v>
      </c>
      <c r="D34" s="8">
        <v>-600000</v>
      </c>
      <c r="E34" s="8">
        <v>-100000</v>
      </c>
      <c r="F34" s="8">
        <v>0</v>
      </c>
      <c r="G34" s="12">
        <f>SUM(B34:F34)</f>
        <v>-700000</v>
      </c>
      <c r="H34" s="4"/>
      <c r="I34" s="4"/>
      <c r="J34" s="3">
        <v>2012</v>
      </c>
      <c r="K34" s="11">
        <v>0</v>
      </c>
      <c r="L34" s="8">
        <v>-150000</v>
      </c>
      <c r="M34" s="8">
        <f>-M33*1.035</f>
        <v>-103499.99999999999</v>
      </c>
      <c r="N34" s="8">
        <v>50000</v>
      </c>
      <c r="O34" s="8">
        <v>0</v>
      </c>
      <c r="P34" s="12">
        <f>SUM(K34:O34)</f>
        <v>-203500</v>
      </c>
      <c r="Q34" s="30"/>
      <c r="S34">
        <f t="shared" si="32"/>
        <v>1.1087178749999997</v>
      </c>
    </row>
    <row r="35" spans="1:19">
      <c r="A35" s="3">
        <v>2013</v>
      </c>
      <c r="B35" s="11">
        <v>0</v>
      </c>
      <c r="C35" s="8">
        <v>0</v>
      </c>
      <c r="D35" s="8">
        <v>310000</v>
      </c>
      <c r="E35" s="8">
        <v>125000</v>
      </c>
      <c r="F35" s="8">
        <v>0</v>
      </c>
      <c r="G35" s="12">
        <f>SUM(B35:F35)</f>
        <v>435000</v>
      </c>
      <c r="H35" s="4"/>
      <c r="I35" s="4"/>
      <c r="J35" s="3">
        <v>2013</v>
      </c>
      <c r="K35" s="11">
        <v>0</v>
      </c>
      <c r="L35" s="8">
        <f>150000*1.07</f>
        <v>160500</v>
      </c>
      <c r="M35" s="8">
        <v>0</v>
      </c>
      <c r="N35" s="8">
        <v>100000</v>
      </c>
      <c r="O35" s="8">
        <f>150000*1.07</f>
        <v>160500</v>
      </c>
      <c r="P35" s="12">
        <f>SUM(K35:O35)</f>
        <v>421000</v>
      </c>
      <c r="Q35" s="30"/>
      <c r="S35">
        <f t="shared" si="32"/>
        <v>1.1475230006249997</v>
      </c>
    </row>
    <row r="36" spans="1:19" ht="15.75" thickBot="1">
      <c r="A36" s="3">
        <v>2014</v>
      </c>
      <c r="B36" s="13">
        <v>0</v>
      </c>
      <c r="C36" s="14">
        <v>0</v>
      </c>
      <c r="D36" s="14">
        <v>0</v>
      </c>
      <c r="E36" s="14">
        <v>0</v>
      </c>
      <c r="F36" s="14">
        <v>0</v>
      </c>
      <c r="G36" s="15">
        <f>SUM(B36:F36)</f>
        <v>0</v>
      </c>
      <c r="H36" s="4"/>
      <c r="I36" s="4"/>
      <c r="J36" s="3">
        <v>2014</v>
      </c>
      <c r="K36" s="13">
        <v>0</v>
      </c>
      <c r="L36" s="14">
        <v>0</v>
      </c>
      <c r="M36" s="14">
        <v>0</v>
      </c>
      <c r="N36" s="14">
        <v>0</v>
      </c>
      <c r="O36" s="14">
        <v>0</v>
      </c>
      <c r="P36" s="15">
        <f>SUM(K36:O36)</f>
        <v>0</v>
      </c>
      <c r="Q36" s="30"/>
      <c r="S36">
        <f t="shared" si="32"/>
        <v>1.1876863056468745</v>
      </c>
    </row>
    <row r="37" spans="1:19">
      <c r="A37" t="s">
        <v>16</v>
      </c>
      <c r="B37" s="16">
        <f>SUM(B31:B36)</f>
        <v>0</v>
      </c>
      <c r="C37" s="16">
        <f t="shared" ref="C37:G37" si="33">SUM(C31:C36)</f>
        <v>0</v>
      </c>
      <c r="D37" s="16">
        <f t="shared" si="33"/>
        <v>10000</v>
      </c>
      <c r="E37" s="16">
        <f t="shared" si="33"/>
        <v>25000</v>
      </c>
      <c r="F37" s="16">
        <f t="shared" si="33"/>
        <v>0</v>
      </c>
      <c r="G37" s="16">
        <f t="shared" si="33"/>
        <v>35000</v>
      </c>
      <c r="K37" s="16">
        <f>SUM(K31:K36)</f>
        <v>0</v>
      </c>
      <c r="L37" s="16">
        <f t="shared" ref="L37" si="34">SUM(L31:L36)</f>
        <v>10500</v>
      </c>
      <c r="M37" s="16">
        <f t="shared" ref="M37" si="35">SUM(M31:M36)</f>
        <v>-3499.9999999999854</v>
      </c>
      <c r="N37" s="16">
        <f t="shared" ref="N37" si="36">SUM(N31:N36)</f>
        <v>150000</v>
      </c>
      <c r="O37" s="16">
        <f t="shared" ref="O37:P37" si="37">SUM(O31:O36)</f>
        <v>10500</v>
      </c>
      <c r="P37" s="16">
        <f t="shared" si="37"/>
        <v>167500</v>
      </c>
      <c r="Q37" s="16"/>
    </row>
  </sheetData>
  <mergeCells count="6">
    <mergeCell ref="B2:G2"/>
    <mergeCell ref="K2:P2"/>
    <mergeCell ref="B16:G16"/>
    <mergeCell ref="K16:P16"/>
    <mergeCell ref="B29:G29"/>
    <mergeCell ref="K29:P29"/>
  </mergeCells>
  <phoneticPr fontId="5" type="noConversion"/>
  <pageMargins left="0.36" right="0.56000000000000005" top="0.75" bottom="0.75" header="0.3" footer="0.3"/>
  <pageSetup scale="69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Cost by Category</vt:lpstr>
      <vt:lpstr>Summary Chart</vt:lpstr>
      <vt:lpstr>Cost of Sub Projects</vt:lpstr>
      <vt:lpstr>Cost DELTAS</vt:lpstr>
      <vt:lpstr>SUMMARY!Print_Area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C. Anderssen</dc:creator>
  <cp:lastModifiedBy>ECAnderssen_local</cp:lastModifiedBy>
  <cp:lastPrinted>2009-10-22T16:47:57Z</cp:lastPrinted>
  <dcterms:created xsi:type="dcterms:W3CDTF">2009-09-25T22:59:34Z</dcterms:created>
  <dcterms:modified xsi:type="dcterms:W3CDTF">2009-11-05T23:02:45Z</dcterms:modified>
</cp:coreProperties>
</file>