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5" windowWidth="23130" windowHeight="14490" activeTab="2"/>
  </bookViews>
  <sheets>
    <sheet name="Rates" sheetId="15" r:id="rId1"/>
    <sheet name="Pre- and Production" sheetId="13" r:id="rId2"/>
    <sheet name="SUMMARY" sheetId="16" r:id="rId3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2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F11" i="13"/>
  <c r="J11"/>
  <c r="M11"/>
  <c r="N11"/>
  <c r="O11"/>
  <c r="S11"/>
  <c r="Z11"/>
  <c r="AA11"/>
  <c r="AB11"/>
  <c r="AC11"/>
  <c r="AD11"/>
  <c r="AE11"/>
  <c r="AJ11"/>
  <c r="AK11"/>
  <c r="AL11"/>
  <c r="AM11"/>
  <c r="AN11"/>
  <c r="AO11"/>
  <c r="F12"/>
  <c r="J12"/>
  <c r="M12"/>
  <c r="O12" s="1"/>
  <c r="N12"/>
  <c r="Z12"/>
  <c r="S12"/>
  <c r="AA12"/>
  <c r="AC12"/>
  <c r="AE12"/>
  <c r="AJ12"/>
  <c r="AK12"/>
  <c r="AL12"/>
  <c r="AM12"/>
  <c r="AN12"/>
  <c r="AO12"/>
  <c r="F13"/>
  <c r="M13"/>
  <c r="S13"/>
  <c r="Z13"/>
  <c r="AA13"/>
  <c r="AB13"/>
  <c r="AC13"/>
  <c r="AD13"/>
  <c r="AE13"/>
  <c r="AJ13"/>
  <c r="AK13"/>
  <c r="AL13"/>
  <c r="AM13"/>
  <c r="AN13"/>
  <c r="AO13"/>
  <c r="F15"/>
  <c r="J15"/>
  <c r="M15"/>
  <c r="O15"/>
  <c r="N15"/>
  <c r="Z15"/>
  <c r="S15"/>
  <c r="AA15"/>
  <c r="AC15"/>
  <c r="AE15"/>
  <c r="AJ15"/>
  <c r="AK15"/>
  <c r="AL15"/>
  <c r="AM15"/>
  <c r="AN15"/>
  <c r="AO15"/>
  <c r="F16"/>
  <c r="N16"/>
  <c r="M16"/>
  <c r="O16" s="1"/>
  <c r="S16"/>
  <c r="AA16"/>
  <c r="AC16"/>
  <c r="AE16"/>
  <c r="AJ16"/>
  <c r="AK16"/>
  <c r="AL16"/>
  <c r="AM16"/>
  <c r="AN16"/>
  <c r="AO16"/>
  <c r="AO39"/>
  <c r="AN39"/>
  <c r="AM39"/>
  <c r="AL39"/>
  <c r="AK39"/>
  <c r="AJ39"/>
  <c r="AD39"/>
  <c r="AC39"/>
  <c r="AB39"/>
  <c r="AA39"/>
  <c r="Z39"/>
  <c r="S39"/>
  <c r="M39"/>
  <c r="F39"/>
  <c r="AE39"/>
  <c r="AO34"/>
  <c r="AN34"/>
  <c r="AM34"/>
  <c r="AL34"/>
  <c r="AK34"/>
  <c r="AJ34"/>
  <c r="AD34"/>
  <c r="AC34"/>
  <c r="AB34"/>
  <c r="AA34"/>
  <c r="Z34"/>
  <c r="S34"/>
  <c r="M34"/>
  <c r="F34"/>
  <c r="AE34"/>
  <c r="M46"/>
  <c r="AO6"/>
  <c r="AN6"/>
  <c r="AM6"/>
  <c r="AL6"/>
  <c r="AK6"/>
  <c r="AJ6"/>
  <c r="AD6"/>
  <c r="AC6"/>
  <c r="AB6"/>
  <c r="AA6"/>
  <c r="Z6"/>
  <c r="S6"/>
  <c r="M6"/>
  <c r="F6"/>
  <c r="AE6"/>
  <c r="M21"/>
  <c r="M22"/>
  <c r="AO47"/>
  <c r="AN47"/>
  <c r="AM47"/>
  <c r="AL47"/>
  <c r="AK47"/>
  <c r="AJ47"/>
  <c r="AD47"/>
  <c r="AC47"/>
  <c r="AB47"/>
  <c r="AA47"/>
  <c r="Z47"/>
  <c r="S47"/>
  <c r="M47"/>
  <c r="F47"/>
  <c r="AE47"/>
  <c r="AO46"/>
  <c r="AN46"/>
  <c r="AM46"/>
  <c r="AL46"/>
  <c r="AK46"/>
  <c r="AJ46"/>
  <c r="AD46"/>
  <c r="AC46"/>
  <c r="AB46"/>
  <c r="AA46"/>
  <c r="Z46"/>
  <c r="S46"/>
  <c r="F46"/>
  <c r="AE46"/>
  <c r="AO45"/>
  <c r="AN45"/>
  <c r="AM45"/>
  <c r="AL45"/>
  <c r="AK45"/>
  <c r="AJ45"/>
  <c r="AD45"/>
  <c r="AC45"/>
  <c r="AB45"/>
  <c r="AA45"/>
  <c r="Z45"/>
  <c r="S45"/>
  <c r="M45"/>
  <c r="F45"/>
  <c r="AE45"/>
  <c r="AF48"/>
  <c r="AN35"/>
  <c r="AM35"/>
  <c r="AL35"/>
  <c r="AK35"/>
  <c r="AK57" s="1"/>
  <c r="AJ35"/>
  <c r="AD35"/>
  <c r="AD57" s="1"/>
  <c r="AC35"/>
  <c r="AB35"/>
  <c r="AB42" s="1"/>
  <c r="AA35"/>
  <c r="Z35"/>
  <c r="Z57" s="1"/>
  <c r="C8" i="16" s="1"/>
  <c r="S35" i="13"/>
  <c r="M35"/>
  <c r="F35"/>
  <c r="AO35"/>
  <c r="AO33"/>
  <c r="AN33"/>
  <c r="AM33"/>
  <c r="AL33"/>
  <c r="AK33"/>
  <c r="AJ33"/>
  <c r="AD33"/>
  <c r="AC33"/>
  <c r="AB33"/>
  <c r="AA33"/>
  <c r="Z33"/>
  <c r="S33"/>
  <c r="M33"/>
  <c r="F33"/>
  <c r="AE33"/>
  <c r="AO32"/>
  <c r="AN32"/>
  <c r="AM32"/>
  <c r="AL32"/>
  <c r="AK32"/>
  <c r="AJ32"/>
  <c r="AD32"/>
  <c r="AC32"/>
  <c r="AB32"/>
  <c r="AA32"/>
  <c r="Z32"/>
  <c r="S32"/>
  <c r="M32"/>
  <c r="F32"/>
  <c r="AO31"/>
  <c r="AN31"/>
  <c r="AM31"/>
  <c r="AL31"/>
  <c r="AK31"/>
  <c r="AJ31"/>
  <c r="AD31"/>
  <c r="AC31"/>
  <c r="AB31"/>
  <c r="AA31"/>
  <c r="Z31"/>
  <c r="S31"/>
  <c r="M31"/>
  <c r="F31"/>
  <c r="AE31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95" i="13"/>
  <c r="L46" i="16"/>
  <c r="AI94" i="13"/>
  <c r="L45" i="16"/>
  <c r="AI93" i="13"/>
  <c r="L44" i="16"/>
  <c r="Y95" i="13"/>
  <c r="B46" i="16"/>
  <c r="Y94" i="13"/>
  <c r="B45" i="16"/>
  <c r="Y93" i="13"/>
  <c r="B44" i="16"/>
  <c r="AI80" i="13"/>
  <c r="L31" i="16"/>
  <c r="AI79" i="13"/>
  <c r="L30" i="16"/>
  <c r="AI78" i="13"/>
  <c r="L29" i="16"/>
  <c r="Y80" i="13"/>
  <c r="B31" i="16"/>
  <c r="Y79" i="13"/>
  <c r="B30" i="16"/>
  <c r="Y78" i="13"/>
  <c r="B29" i="16"/>
  <c r="S40" i="13"/>
  <c r="S38"/>
  <c r="S37"/>
  <c r="S28"/>
  <c r="S22"/>
  <c r="S21"/>
  <c r="S5"/>
  <c r="AE40"/>
  <c r="AD40"/>
  <c r="AC40"/>
  <c r="AB40"/>
  <c r="AA40"/>
  <c r="Z40"/>
  <c r="AE38"/>
  <c r="AD38"/>
  <c r="AC38"/>
  <c r="AB38"/>
  <c r="AA38"/>
  <c r="Z38"/>
  <c r="AE37"/>
  <c r="AD37"/>
  <c r="AC37"/>
  <c r="AB37"/>
  <c r="AA37"/>
  <c r="Z37"/>
  <c r="AD28"/>
  <c r="AC28"/>
  <c r="AB28"/>
  <c r="AA28"/>
  <c r="Z28"/>
  <c r="AD22"/>
  <c r="AC22"/>
  <c r="AB22"/>
  <c r="AA22"/>
  <c r="Z22"/>
  <c r="AD21"/>
  <c r="AC21"/>
  <c r="AB21"/>
  <c r="AA21"/>
  <c r="Z21"/>
  <c r="AE59"/>
  <c r="H10" i="16" s="1"/>
  <c r="AO5" i="13"/>
  <c r="AN5"/>
  <c r="AM5"/>
  <c r="AL5"/>
  <c r="AK5"/>
  <c r="AJ5"/>
  <c r="AD5"/>
  <c r="AC5"/>
  <c r="AB5"/>
  <c r="AA5"/>
  <c r="Z5"/>
  <c r="M5"/>
  <c r="AE5"/>
  <c r="AN40"/>
  <c r="AM40"/>
  <c r="AL40"/>
  <c r="AK40"/>
  <c r="AJ40"/>
  <c r="M40"/>
  <c r="F40"/>
  <c r="AO40"/>
  <c r="AN38"/>
  <c r="AM38"/>
  <c r="AL38"/>
  <c r="AK38"/>
  <c r="AJ38"/>
  <c r="M38"/>
  <c r="F38"/>
  <c r="AO38"/>
  <c r="AN37"/>
  <c r="AM37"/>
  <c r="AL37"/>
  <c r="AK37"/>
  <c r="AJ37"/>
  <c r="M37"/>
  <c r="F37"/>
  <c r="AO37"/>
  <c r="AN28"/>
  <c r="AM28"/>
  <c r="AL28"/>
  <c r="AK28"/>
  <c r="AJ28"/>
  <c r="M28"/>
  <c r="M29"/>
  <c r="F28"/>
  <c r="AE28"/>
  <c r="AN22"/>
  <c r="F22"/>
  <c r="AE22"/>
  <c r="AO22"/>
  <c r="AN21"/>
  <c r="F21"/>
  <c r="AE21"/>
  <c r="AO21"/>
  <c r="Y65"/>
  <c r="B16" i="16"/>
  <c r="AJ58" i="13"/>
  <c r="AJ65" s="1"/>
  <c r="AK58"/>
  <c r="AK65" s="1"/>
  <c r="N16" i="16" s="1"/>
  <c r="AL58" i="13"/>
  <c r="AL65"/>
  <c r="O16" i="16" s="1"/>
  <c r="AM58" i="13"/>
  <c r="AM65" s="1"/>
  <c r="P16" i="16" s="1"/>
  <c r="AN58" i="13"/>
  <c r="AN65" s="1"/>
  <c r="Q16" i="16" s="1"/>
  <c r="AO58" i="13"/>
  <c r="AO65" s="1"/>
  <c r="R16" i="16" s="1"/>
  <c r="AJ59" i="13"/>
  <c r="M10" i="16" s="1"/>
  <c r="AK59" i="13"/>
  <c r="N10" i="16" s="1"/>
  <c r="AL59" i="13"/>
  <c r="O10" i="16" s="1"/>
  <c r="AM59" i="13"/>
  <c r="P10" i="16" s="1"/>
  <c r="AN59" i="13"/>
  <c r="Q10" i="16" s="1"/>
  <c r="AI58" i="13"/>
  <c r="AI65"/>
  <c r="L16" i="16"/>
  <c r="AI59" i="13"/>
  <c r="L10" i="16"/>
  <c r="AI60" i="13"/>
  <c r="L11" i="16"/>
  <c r="Z58" i="13"/>
  <c r="Z65" s="1"/>
  <c r="C16" i="16" s="1"/>
  <c r="AA58" i="13"/>
  <c r="AA65" s="1"/>
  <c r="D16" i="16" s="1"/>
  <c r="AB58" i="13"/>
  <c r="AB65" s="1"/>
  <c r="AC58"/>
  <c r="AC65" s="1"/>
  <c r="F16" i="16" s="1"/>
  <c r="AD58" i="13"/>
  <c r="AD65" s="1"/>
  <c r="G16" i="16" s="1"/>
  <c r="AE58" i="13"/>
  <c r="AE65" s="1"/>
  <c r="H16" i="16" s="1"/>
  <c r="Z59" i="13"/>
  <c r="C10" i="16" s="1"/>
  <c r="AA59" i="13"/>
  <c r="D10" i="16" s="1"/>
  <c r="AB59" i="13"/>
  <c r="E10" i="16" s="1"/>
  <c r="AC59" i="13"/>
  <c r="F10" i="16" s="1"/>
  <c r="AD59" i="13"/>
  <c r="G10" i="16" s="1"/>
  <c r="Y64" i="13"/>
  <c r="B15" i="16"/>
  <c r="Y63" i="13"/>
  <c r="B14" i="16"/>
  <c r="AI57" i="13"/>
  <c r="AI64"/>
  <c r="L15" i="16"/>
  <c r="AI56" i="13"/>
  <c r="AI63"/>
  <c r="L14" i="16"/>
  <c r="AO60" i="13"/>
  <c r="R11" i="16" s="1"/>
  <c r="AN60" i="13"/>
  <c r="Q11" i="16" s="1"/>
  <c r="AM60" i="13"/>
  <c r="P11" i="16" s="1"/>
  <c r="AL60" i="13"/>
  <c r="O11" i="16" s="1"/>
  <c r="AK60" i="13"/>
  <c r="N11" i="16" s="1"/>
  <c r="AJ60" i="13"/>
  <c r="M11" i="16" s="1"/>
  <c r="AA60" i="13"/>
  <c r="D11" i="16" s="1"/>
  <c r="AB60" i="13"/>
  <c r="E11" i="16" s="1"/>
  <c r="AC60" i="13"/>
  <c r="F11" i="16" s="1"/>
  <c r="AD60" i="13"/>
  <c r="G11" i="16" s="1"/>
  <c r="AE60" i="13"/>
  <c r="H11" i="16" s="1"/>
  <c r="Z60" i="13"/>
  <c r="C11" i="16" s="1"/>
  <c r="AO59" i="13"/>
  <c r="R10" i="16" s="1"/>
  <c r="AJ21" i="13"/>
  <c r="AK21"/>
  <c r="AL21"/>
  <c r="AM21"/>
  <c r="AJ22"/>
  <c r="AK22"/>
  <c r="AK23" s="1"/>
  <c r="AL22"/>
  <c r="AM22"/>
  <c r="X49"/>
  <c r="AD16"/>
  <c r="AB16"/>
  <c r="Z16"/>
  <c r="O13"/>
  <c r="AK89"/>
  <c r="N40" i="16" s="1"/>
  <c r="AC48" i="13"/>
  <c r="AJ48"/>
  <c r="AL48"/>
  <c r="AN48"/>
  <c r="O47"/>
  <c r="AD15"/>
  <c r="AB15"/>
  <c r="AD12"/>
  <c r="AB12"/>
  <c r="Z48"/>
  <c r="AB48"/>
  <c r="AD48"/>
  <c r="AK48"/>
  <c r="AM48"/>
  <c r="O34"/>
  <c r="O39"/>
  <c r="M41"/>
  <c r="AP48"/>
  <c r="M36"/>
  <c r="Z89"/>
  <c r="C40" i="16" s="1"/>
  <c r="AM72" i="13"/>
  <c r="AM79" s="1"/>
  <c r="P30" i="16" s="1"/>
  <c r="O45" i="13"/>
  <c r="O46"/>
  <c r="AA48"/>
  <c r="O9" i="16"/>
  <c r="AO88" i="13"/>
  <c r="AO95" s="1"/>
  <c r="R46" i="16" s="1"/>
  <c r="AC74" i="13"/>
  <c r="F25" i="16" s="1"/>
  <c r="AC75" i="13"/>
  <c r="F26" i="16" s="1"/>
  <c r="AE35" i="13"/>
  <c r="AE87" s="1"/>
  <c r="AE94" s="1"/>
  <c r="H45" i="16" s="1"/>
  <c r="AL42" i="13"/>
  <c r="AJ56"/>
  <c r="M7" i="16" s="1"/>
  <c r="AD90" i="13"/>
  <c r="G41" i="16" s="1"/>
  <c r="AE88" i="13"/>
  <c r="H39" i="16" s="1"/>
  <c r="AL89" i="13"/>
  <c r="O40" i="16" s="1"/>
  <c r="AB74" i="13"/>
  <c r="E25" i="16" s="1"/>
  <c r="AC88" i="13"/>
  <c r="F39" i="16" s="1"/>
  <c r="AO90" i="13"/>
  <c r="R41" i="16" s="1"/>
  <c r="AK42" i="13"/>
  <c r="AL71"/>
  <c r="O22" i="16" s="1"/>
  <c r="M42" i="13"/>
  <c r="AL86"/>
  <c r="O37" i="16" s="1"/>
  <c r="AN73" i="13"/>
  <c r="AN80" s="1"/>
  <c r="Q31" i="16" s="1"/>
  <c r="Z72" i="13"/>
  <c r="Z79" s="1"/>
  <c r="C30" i="16" s="1"/>
  <c r="AM86" i="13"/>
  <c r="P37" i="16" s="1"/>
  <c r="AO73" i="13"/>
  <c r="R24" i="16" s="1"/>
  <c r="AE72" i="13"/>
  <c r="AE79" s="1"/>
  <c r="H30" i="16" s="1"/>
  <c r="AJ86" i="13"/>
  <c r="M37" i="16" s="1"/>
  <c r="AL73" i="13"/>
  <c r="O24" i="16" s="1"/>
  <c r="AK86" i="13"/>
  <c r="AK93" s="1"/>
  <c r="AK17"/>
  <c r="AM17"/>
  <c r="AD42"/>
  <c r="L7" i="16"/>
  <c r="O21" i="13"/>
  <c r="AJ23"/>
  <c r="AJ72"/>
  <c r="M23" i="16" s="1"/>
  <c r="AM56" i="13"/>
  <c r="P7" i="16" s="1"/>
  <c r="AM90" i="13"/>
  <c r="P41" i="16" s="1"/>
  <c r="AN87" i="13"/>
  <c r="AN94" s="1"/>
  <c r="AA90"/>
  <c r="D41" i="16" s="1"/>
  <c r="AJ75" i="13"/>
  <c r="M26" i="16" s="1"/>
  <c r="AA73" i="13"/>
  <c r="D24" i="16" s="1"/>
  <c r="AN71" i="13"/>
  <c r="Q22" i="16" s="1"/>
  <c r="AN90" i="13"/>
  <c r="Q41" i="16" s="1"/>
  <c r="AJ88" i="13"/>
  <c r="M39" i="16" s="1"/>
  <c r="AB90" i="13"/>
  <c r="E41" i="16" s="1"/>
  <c r="AK75" i="13"/>
  <c r="N26" i="16" s="1"/>
  <c r="Z73" i="13"/>
  <c r="Z80" s="1"/>
  <c r="AD75"/>
  <c r="G26" i="16" s="1"/>
  <c r="AK90" i="13"/>
  <c r="N41" i="16" s="1"/>
  <c r="AL87" i="13"/>
  <c r="O38" i="16" s="1"/>
  <c r="AE89" i="13"/>
  <c r="H40" i="16" s="1"/>
  <c r="AN74" i="13"/>
  <c r="Q25" i="16" s="1"/>
  <c r="AA74" i="13"/>
  <c r="D25" i="16" s="1"/>
  <c r="AC72" i="13"/>
  <c r="AC79" s="1"/>
  <c r="F30" i="16" s="1"/>
  <c r="AB89" i="13"/>
  <c r="E40" i="16" s="1"/>
  <c r="AL88" i="13"/>
  <c r="AL95" s="1"/>
  <c r="O46" i="16" s="1"/>
  <c r="AN72" i="13"/>
  <c r="Q23" i="16" s="1"/>
  <c r="AK74" i="13"/>
  <c r="N25" i="16" s="1"/>
  <c r="L9"/>
  <c r="AL17" i="13"/>
  <c r="F9" i="16"/>
  <c r="AB57" i="13"/>
  <c r="AB64" s="1"/>
  <c r="E15" i="16" s="1"/>
  <c r="Z42" i="13"/>
  <c r="AA42"/>
  <c r="AC42"/>
  <c r="AE32"/>
  <c r="O32"/>
  <c r="AB73"/>
  <c r="E24" i="16" s="1"/>
  <c r="M7" i="13"/>
  <c r="AM42"/>
  <c r="O40"/>
  <c r="O5"/>
  <c r="O33"/>
  <c r="C9" i="16"/>
  <c r="AP17" i="13"/>
  <c r="AJ17"/>
  <c r="AN17"/>
  <c r="AJ57"/>
  <c r="M8" i="16" s="1"/>
  <c r="AL57" i="13"/>
  <c r="O8" i="16" s="1"/>
  <c r="AN57" i="13"/>
  <c r="Q8" i="16" s="1"/>
  <c r="AM57" i="13"/>
  <c r="P8" i="16" s="1"/>
  <c r="AN56" i="13"/>
  <c r="Q7" i="16" s="1"/>
  <c r="AA87" i="13"/>
  <c r="D38" i="16" s="1"/>
  <c r="O22" i="13"/>
  <c r="O6"/>
  <c r="Z74"/>
  <c r="C25" i="16" s="1"/>
  <c r="AE75" i="13"/>
  <c r="H26" i="16" s="1"/>
  <c r="AO74" i="13"/>
  <c r="R25" i="16" s="1"/>
  <c r="L8"/>
  <c r="AJ42" i="13"/>
  <c r="AN42"/>
  <c r="O37"/>
  <c r="O38"/>
  <c r="AA57"/>
  <c r="AA64" s="1"/>
  <c r="D15" i="16" s="1"/>
  <c r="Z23" i="13"/>
  <c r="AK56"/>
  <c r="AK63" s="1"/>
  <c r="N14" i="16" s="1"/>
  <c r="AM23" i="13"/>
  <c r="AL56"/>
  <c r="AL63" s="1"/>
  <c r="D9" i="16"/>
  <c r="H9"/>
  <c r="R9"/>
  <c r="P9"/>
  <c r="N9"/>
  <c r="AD86" i="13"/>
  <c r="G37" i="16" s="1"/>
  <c r="O28" i="13"/>
  <c r="AO28"/>
  <c r="AP42"/>
  <c r="AC7"/>
  <c r="AA7"/>
  <c r="AD17"/>
  <c r="AL23"/>
  <c r="O31"/>
  <c r="M48"/>
  <c r="O35"/>
  <c r="M9" i="16"/>
  <c r="AK71" i="13"/>
  <c r="AK78" s="1"/>
  <c r="AM71"/>
  <c r="P22" i="16" s="1"/>
  <c r="AN23" i="13"/>
  <c r="G9" i="16"/>
  <c r="AO89" i="13"/>
  <c r="R40" i="16" s="1"/>
  <c r="AM88" i="13"/>
  <c r="AM95" s="1"/>
  <c r="P46" i="16" s="1"/>
  <c r="AJ87" i="13"/>
  <c r="AJ94" s="1"/>
  <c r="M45" i="16" s="1"/>
  <c r="AE90" i="13"/>
  <c r="H41" i="16" s="1"/>
  <c r="AC89" i="13"/>
  <c r="F40" i="16" s="1"/>
  <c r="AA88" i="13"/>
  <c r="D39" i="16" s="1"/>
  <c r="AN75" i="13"/>
  <c r="Q26" i="16" s="1"/>
  <c r="AL74" i="13"/>
  <c r="O25" i="16" s="1"/>
  <c r="AJ73" i="13"/>
  <c r="AJ80" s="1"/>
  <c r="M31" i="16" s="1"/>
  <c r="AE73" i="13"/>
  <c r="H24" i="16" s="1"/>
  <c r="AA75" i="13"/>
  <c r="D26" i="16" s="1"/>
  <c r="AD72" i="13"/>
  <c r="AD79" s="1"/>
  <c r="G30" i="16" s="1"/>
  <c r="AC87" i="13"/>
  <c r="F38" i="16" s="1"/>
  <c r="AJ90" i="13"/>
  <c r="M41" i="16" s="1"/>
  <c r="AN88" i="13"/>
  <c r="AN95" s="1"/>
  <c r="Q46" i="16" s="1"/>
  <c r="AK87" i="13"/>
  <c r="N38" i="16" s="1"/>
  <c r="Z86" i="13"/>
  <c r="C37" i="16" s="1"/>
  <c r="AD89" i="13"/>
  <c r="G40" i="16" s="1"/>
  <c r="AB88" i="13"/>
  <c r="AB95" s="1"/>
  <c r="E46" i="16" s="1"/>
  <c r="AO75" i="13"/>
  <c r="R26" i="16" s="1"/>
  <c r="AM74" i="13"/>
  <c r="P25" i="16" s="1"/>
  <c r="AK73" i="13"/>
  <c r="AK80" s="1"/>
  <c r="AD73"/>
  <c r="AD80" s="1"/>
  <c r="G31" i="16" s="1"/>
  <c r="Z75" i="13"/>
  <c r="C26" i="16" s="1"/>
  <c r="AJ71" i="13"/>
  <c r="M22" i="16" s="1"/>
  <c r="AA72" i="13"/>
  <c r="D23" i="16" s="1"/>
  <c r="AM89" i="13"/>
  <c r="P40" i="16" s="1"/>
  <c r="AK88" i="13"/>
  <c r="N39" i="16" s="1"/>
  <c r="AN86" i="13"/>
  <c r="AN93" s="1"/>
  <c r="Q44" i="16" s="1"/>
  <c r="AC90" i="13"/>
  <c r="F41" i="16" s="1"/>
  <c r="AA89" i="13"/>
  <c r="D40" i="16" s="1"/>
  <c r="AL75" i="13"/>
  <c r="O26" i="16" s="1"/>
  <c r="AJ74" i="13"/>
  <c r="M25" i="16" s="1"/>
  <c r="AC73" i="13"/>
  <c r="F24" i="16" s="1"/>
  <c r="AE74" i="13"/>
  <c r="H25" i="16" s="1"/>
  <c r="AK72" i="13"/>
  <c r="AK79" s="1"/>
  <c r="N30" i="16" s="1"/>
  <c r="AM75" i="13"/>
  <c r="P26" i="16" s="1"/>
  <c r="AB72" i="13"/>
  <c r="AB79" s="1"/>
  <c r="Z90"/>
  <c r="C41" i="16" s="1"/>
  <c r="AM73" i="13"/>
  <c r="P24" i="16" s="1"/>
  <c r="AL72" i="13"/>
  <c r="AL79" s="1"/>
  <c r="AM87"/>
  <c r="P38" i="16" s="1"/>
  <c r="AN89" i="13"/>
  <c r="Q40" i="16" s="1"/>
  <c r="AD88" i="13"/>
  <c r="AD95" s="1"/>
  <c r="G46" i="16" s="1"/>
  <c r="AB75" i="13"/>
  <c r="E26" i="16" s="1"/>
  <c r="AD74" i="13"/>
  <c r="G25" i="16" s="1"/>
  <c r="Z88" i="13"/>
  <c r="Z95" s="1"/>
  <c r="AJ89"/>
  <c r="M40" i="16" s="1"/>
  <c r="Z17" i="13"/>
  <c r="AF17"/>
  <c r="AB23"/>
  <c r="AL90"/>
  <c r="O41" i="16" s="1"/>
  <c r="AD7" i="13"/>
  <c r="Z7"/>
  <c r="AM7"/>
  <c r="AP7"/>
  <c r="AJ7"/>
  <c r="AB7"/>
  <c r="AK7"/>
  <c r="AN7"/>
  <c r="AL7"/>
  <c r="AP23"/>
  <c r="AO57"/>
  <c r="AO64" s="1"/>
  <c r="R15" i="16" s="1"/>
  <c r="AO72" i="13"/>
  <c r="R23" i="16" s="1"/>
  <c r="AA23" i="13"/>
  <c r="AO87"/>
  <c r="AO94" s="1"/>
  <c r="R45" i="16" s="1"/>
  <c r="R39"/>
  <c r="AD56" i="13"/>
  <c r="AD63" s="1"/>
  <c r="G14" i="16" s="1"/>
  <c r="AA56" i="13"/>
  <c r="AA63" s="1"/>
  <c r="D14" i="16" s="1"/>
  <c r="AC71" i="13"/>
  <c r="F22" i="16" s="1"/>
  <c r="AN64" i="13"/>
  <c r="Q15" i="16" s="1"/>
  <c r="AA71" i="13"/>
  <c r="AA78" s="1"/>
  <c r="D29" i="16" s="1"/>
  <c r="AM64" i="13"/>
  <c r="P15" i="16" s="1"/>
  <c r="AJ63" i="13"/>
  <c r="M14" i="16" s="1"/>
  <c r="AM63" i="13"/>
  <c r="P14" i="16" s="1"/>
  <c r="AO80" i="13"/>
  <c r="R31" i="16" s="1"/>
  <c r="AO86" i="13"/>
  <c r="AO93" s="1"/>
  <c r="R44" i="16" s="1"/>
  <c r="AF23" i="13"/>
  <c r="AB86"/>
  <c r="E37" i="16" s="1"/>
  <c r="AG48" i="13"/>
  <c r="AN49"/>
  <c r="AJ49"/>
  <c r="AN63"/>
  <c r="Q14" i="16" s="1"/>
  <c r="AM49" i="13"/>
  <c r="AL64"/>
  <c r="O15" i="16" s="1"/>
  <c r="AB17" i="13"/>
  <c r="AC86"/>
  <c r="AC93" s="1"/>
  <c r="F44" i="16" s="1"/>
  <c r="M17" i="13"/>
  <c r="Z71"/>
  <c r="Z78" s="1"/>
  <c r="AO56"/>
  <c r="R7" i="16" s="1"/>
  <c r="AI17" i="13"/>
  <c r="AE57"/>
  <c r="AE64" s="1"/>
  <c r="H15" i="16" s="1"/>
  <c r="AB56" i="13"/>
  <c r="AB63" s="1"/>
  <c r="E14" i="16" s="1"/>
  <c r="AO71" i="13"/>
  <c r="AO78" s="1"/>
  <c r="R29" i="16" s="1"/>
  <c r="AF42" i="13"/>
  <c r="AF49" s="1"/>
  <c r="AL49"/>
  <c r="AA79"/>
  <c r="D30" i="16" s="1"/>
  <c r="AE86" i="13"/>
  <c r="AE93" s="1"/>
  <c r="H44" i="16" s="1"/>
  <c r="G23"/>
  <c r="AD71" i="13"/>
  <c r="AD78" s="1"/>
  <c r="G29" i="16" s="1"/>
  <c r="AD23" i="13"/>
  <c r="O7" i="16"/>
  <c r="AC56" i="13"/>
  <c r="F7" i="16" s="1"/>
  <c r="AC17" i="13"/>
  <c r="Z56"/>
  <c r="Z63" s="1"/>
  <c r="C14" i="16" s="1"/>
  <c r="AA17" i="13"/>
  <c r="AA86"/>
  <c r="AA93" s="1"/>
  <c r="AA95"/>
  <c r="D46" i="16" s="1"/>
  <c r="P39"/>
  <c r="AA49" i="13"/>
  <c r="AC23"/>
  <c r="AG23"/>
  <c r="AB71"/>
  <c r="AB78" s="1"/>
  <c r="E29" i="16" s="1"/>
  <c r="AI7" i="13"/>
  <c r="AE71"/>
  <c r="AE78" s="1"/>
  <c r="H29" i="16" s="1"/>
  <c r="M23" i="13"/>
  <c r="R8" i="16"/>
  <c r="AF7" i="13"/>
  <c r="Z49"/>
  <c r="AI48"/>
  <c r="AE56"/>
  <c r="AE63" s="1"/>
  <c r="H14" i="16" s="1"/>
  <c r="AG17" i="13"/>
  <c r="AG7"/>
  <c r="G7" i="16"/>
  <c r="AC57" i="13"/>
  <c r="F8" i="16" s="1"/>
  <c r="AK95" i="13"/>
  <c r="N46" i="16" s="1"/>
  <c r="AE80" i="13"/>
  <c r="H31" i="16" s="1"/>
  <c r="AN79" i="13"/>
  <c r="Q30" i="16" s="1"/>
  <c r="N7"/>
  <c r="AK94" i="13"/>
  <c r="N45" i="16" s="1"/>
  <c r="N24"/>
  <c r="AA94" i="13"/>
  <c r="D45" i="16" s="1"/>
  <c r="AL93" i="13"/>
  <c r="O44" i="16" s="1"/>
  <c r="AC94" i="13"/>
  <c r="F45" i="16" s="1"/>
  <c r="AN78" i="13"/>
  <c r="Q29" i="16" s="1"/>
  <c r="AE95" i="13"/>
  <c r="H46" i="16" s="1"/>
  <c r="E39" l="1"/>
  <c r="C23"/>
  <c r="N22"/>
  <c r="C39"/>
  <c r="Q38"/>
  <c r="AO79" i="13"/>
  <c r="R30" i="16" s="1"/>
  <c r="O23"/>
  <c r="AD93" i="13"/>
  <c r="G44" i="16" s="1"/>
  <c r="AL94" i="13"/>
  <c r="O45" i="16" s="1"/>
  <c r="N37"/>
  <c r="AL78" i="13"/>
  <c r="O29" i="16" s="1"/>
  <c r="AJ93" i="13"/>
  <c r="M44" i="16" s="1"/>
  <c r="P23"/>
  <c r="AC78" i="13"/>
  <c r="F29" i="16" s="1"/>
  <c r="AG42" i="13"/>
  <c r="AD64"/>
  <c r="G15" i="16" s="1"/>
  <c r="G8"/>
  <c r="AK64" i="13"/>
  <c r="N15" i="16" s="1"/>
  <c r="N8"/>
  <c r="Q39"/>
  <c r="AM80" i="13"/>
  <c r="P31" i="16" s="1"/>
  <c r="AL80" i="13"/>
  <c r="O31" i="16" s="1"/>
  <c r="AJ79" i="13"/>
  <c r="M30" i="16" s="1"/>
  <c r="Q24"/>
  <c r="C24"/>
  <c r="H8"/>
  <c r="E8"/>
  <c r="AJ64" i="13"/>
  <c r="M15" i="16" s="1"/>
  <c r="AA80" i="13"/>
  <c r="D31" i="16" s="1"/>
  <c r="AB49" i="13"/>
  <c r="AD87"/>
  <c r="AB87"/>
  <c r="Q9" i="16"/>
  <c r="Z87" i="13"/>
  <c r="E9" i="16"/>
  <c r="AI23" i="13"/>
  <c r="AK49"/>
  <c r="AO63"/>
  <c r="R14" i="16" s="1"/>
  <c r="AP49" i="13"/>
  <c r="AD49"/>
  <c r="AC49"/>
  <c r="AC64"/>
  <c r="F15" i="16" s="1"/>
  <c r="AC63" i="13"/>
  <c r="F14" i="16" s="1"/>
  <c r="AF52" i="13"/>
  <c r="C7" i="16"/>
  <c r="AI42" i="13"/>
  <c r="H7" i="16"/>
  <c r="M16"/>
  <c r="AP65" i="13"/>
  <c r="S16" i="16" s="1"/>
  <c r="O14"/>
  <c r="E16"/>
  <c r="AF65" i="13"/>
  <c r="I16" i="16" s="1"/>
  <c r="O57" i="13"/>
  <c r="AJ95"/>
  <c r="AP95" s="1"/>
  <c r="S46" i="16" s="1"/>
  <c r="F37"/>
  <c r="Z93" i="13"/>
  <c r="C44" i="16" s="1"/>
  <c r="AM93" i="13"/>
  <c r="P44" i="16" s="1"/>
  <c r="D8"/>
  <c r="AB93" i="13"/>
  <c r="E44" i="16" s="1"/>
  <c r="E7"/>
  <c r="G24"/>
  <c r="D7"/>
  <c r="M38"/>
  <c r="H23"/>
  <c r="AC95" i="13"/>
  <c r="F46" i="16" s="1"/>
  <c r="Z64" i="13"/>
  <c r="D37" i="16"/>
  <c r="AF63" i="13"/>
  <c r="AP64"/>
  <c r="AB80"/>
  <c r="E31" i="16" s="1"/>
  <c r="Q37"/>
  <c r="H37"/>
  <c r="R22"/>
  <c r="AJ78" i="13"/>
  <c r="M29" i="16" s="1"/>
  <c r="AC80" i="13"/>
  <c r="F31" i="16" s="1"/>
  <c r="M24"/>
  <c r="AM78" i="13"/>
  <c r="P29" i="16" s="1"/>
  <c r="R38"/>
  <c r="C22"/>
  <c r="E23"/>
  <c r="G22"/>
  <c r="O39"/>
  <c r="F23"/>
  <c r="N29"/>
  <c r="D22"/>
  <c r="H22"/>
  <c r="G39"/>
  <c r="H38"/>
  <c r="N23"/>
  <c r="AM94" i="13"/>
  <c r="P45" i="16" s="1"/>
  <c r="R37"/>
  <c r="D44"/>
  <c r="C29"/>
  <c r="C46"/>
  <c r="O30"/>
  <c r="N31"/>
  <c r="Q45"/>
  <c r="AF79" i="13"/>
  <c r="I30" i="16" s="1"/>
  <c r="E30"/>
  <c r="C31"/>
  <c r="N44"/>
  <c r="E22"/>
  <c r="AP80" i="13" l="1"/>
  <c r="S31" i="16" s="1"/>
  <c r="AP79" i="13"/>
  <c r="S30" i="16" s="1"/>
  <c r="AF78" i="13"/>
  <c r="I29" i="16" s="1"/>
  <c r="M46"/>
  <c r="G38"/>
  <c r="AD94" i="13"/>
  <c r="G45" i="16" s="1"/>
  <c r="AP63" i="13"/>
  <c r="S14" i="16" s="1"/>
  <c r="Z94" i="13"/>
  <c r="C38" i="16"/>
  <c r="E38"/>
  <c r="AB94" i="13"/>
  <c r="E45" i="16" s="1"/>
  <c r="AP94" i="13"/>
  <c r="S45" i="16" s="1"/>
  <c r="AF95" i="13"/>
  <c r="I46" i="16" s="1"/>
  <c r="AP93" i="13"/>
  <c r="AP96" s="1"/>
  <c r="AF80"/>
  <c r="I31" i="16" s="1"/>
  <c r="AF93" i="13"/>
  <c r="I44" i="16" s="1"/>
  <c r="AP78" i="13"/>
  <c r="S29" i="16" s="1"/>
  <c r="C15"/>
  <c r="AF64" i="13"/>
  <c r="I15" i="16" s="1"/>
  <c r="S15"/>
  <c r="AP66" i="13"/>
  <c r="I14" i="16"/>
  <c r="AF66" i="13"/>
  <c r="S44" i="16" l="1"/>
  <c r="AF94" i="13"/>
  <c r="I45" i="16" s="1"/>
  <c r="C45"/>
  <c r="AF96" i="13"/>
  <c r="I47" i="16" s="1"/>
  <c r="I49" s="1"/>
  <c r="AF81" i="13"/>
  <c r="AP81"/>
  <c r="S32" i="16" s="1"/>
  <c r="I17"/>
  <c r="AG52" i="13"/>
  <c r="S17" i="16"/>
  <c r="AP67" i="13"/>
  <c r="S18" i="16" s="1"/>
  <c r="S47"/>
  <c r="AP97" i="13"/>
  <c r="S48" i="16" s="1"/>
  <c r="I32"/>
  <c r="AF98" i="13" l="1"/>
  <c r="AP98"/>
  <c r="AP82"/>
  <c r="S33" i="16" s="1"/>
  <c r="U17"/>
</calcChain>
</file>

<file path=xl/sharedStrings.xml><?xml version="1.0" encoding="utf-8"?>
<sst xmlns="http://schemas.openxmlformats.org/spreadsheetml/2006/main" count="372" uniqueCount="121">
  <si>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</si>
  <si>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</si>
  <si>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</si>
  <si>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</si>
  <si>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</si>
  <si>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</si>
  <si>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</si>
  <si>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</si>
  <si>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</si>
  <si>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</si>
  <si>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</si>
  <si>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</si>
  <si>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</si>
  <si>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Shop Labor</t>
  </si>
  <si>
    <t>Tech Labor</t>
  </si>
  <si>
    <t>M&amp;S Cost</t>
  </si>
  <si>
    <t xml:space="preserve">     -Packing</t>
  </si>
  <si>
    <t xml:space="preserve">     -Shipping Cost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</si>
  <si>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</si>
  <si>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</si>
  <si>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</si>
  <si>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</si>
  <si>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</si>
  <si>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</si>
  <si>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</si>
  <si>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</si>
  <si>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</si>
  <si>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</si>
  <si>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</si>
  <si>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</si>
  <si>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FY05</t>
  </si>
  <si>
    <t>CMM</t>
  </si>
  <si>
    <t>OMEGA</t>
  </si>
  <si>
    <t>STAVE Assembly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</si>
  <si>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</si>
  <si>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</si>
  <si>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</si>
  <si>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</si>
  <si>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</si>
  <si>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</si>
  <si>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</si>
  <si>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</si>
  <si>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</si>
  <si>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</si>
  <si>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</si>
  <si>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</si>
  <si>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</si>
  <si>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</si>
  <si>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</si>
  <si>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</si>
  <si>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</si>
  <si>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</si>
  <si>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</si>
  <si>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</si>
  <si>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Order</t>
  </si>
  <si>
    <t>Bagging</t>
  </si>
  <si>
    <t>m^2</t>
  </si>
  <si>
    <t>Material Batches Subtotal</t>
  </si>
  <si>
    <t>Thermal Tiles</t>
  </si>
  <si>
    <t>Plate Lamination</t>
  </si>
  <si>
    <t>Material Test</t>
  </si>
  <si>
    <t>Batch</t>
  </si>
  <si>
    <t>Cutter</t>
  </si>
  <si>
    <t>Production</t>
  </si>
  <si>
    <t>Labor Cost Total (includes contingency)</t>
  </si>
  <si>
    <t>Thermal Tile Subtotal</t>
  </si>
  <si>
    <t>Layup</t>
  </si>
  <si>
    <t>Production Parts</t>
  </si>
  <si>
    <t>Cut materials and kit</t>
  </si>
  <si>
    <t>OMEGA Subtotal</t>
  </si>
  <si>
    <t>Materials Sub Totals</t>
  </si>
  <si>
    <t>Tooling</t>
  </si>
  <si>
    <t>Base Labor</t>
  </si>
  <si>
    <t>Sum</t>
  </si>
  <si>
    <t>Materials and Orders</t>
  </si>
  <si>
    <t xml:space="preserve">     -Packing Foam (waterjet parts)</t>
  </si>
  <si>
    <t>Stave Survey Fixture</t>
  </si>
  <si>
    <t>Production Tooling</t>
  </si>
  <si>
    <t>Omega to Tile Bond</t>
  </si>
  <si>
    <t>Mount Block Bond</t>
  </si>
  <si>
    <t>Stave Survey</t>
  </si>
  <si>
    <t>Stave Assembly Subtotal</t>
  </si>
  <si>
    <t>Shipping Subtotal</t>
  </si>
  <si>
    <t>Base</t>
  </si>
  <si>
    <t>Contingency</t>
  </si>
  <si>
    <t>External Work Excluded…</t>
  </si>
  <si>
    <t>Mount Block</t>
  </si>
  <si>
    <t>Cost With Contingency</t>
  </si>
  <si>
    <t>Base Cost</t>
  </si>
  <si>
    <t>Underage(-)</t>
  </si>
  <si>
    <t>Spent To Date</t>
  </si>
  <si>
    <t>Protot or Production</t>
  </si>
  <si>
    <t>PD</t>
  </si>
  <si>
    <t>PT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</si>
  <si>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</si>
  <si>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</si>
  <si>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</si>
  <si>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</si>
  <si>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</si>
  <si>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</si>
  <si>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</si>
  <si>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</si>
  <si>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</si>
  <si>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</si>
  <si>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</si>
  <si>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Pre-Productions</t>
  </si>
  <si>
    <t>Trim to Size (makes 24 pieces)</t>
  </si>
  <si>
    <t>Trim to Size (makes 24 pieces/Batch)</t>
  </si>
  <si>
    <t>Pre-Production Base Cost</t>
  </si>
  <si>
    <t>Pre-Production Contingency Cost</t>
  </si>
  <si>
    <t>Production Assemblies (100%Production)</t>
  </si>
  <si>
    <t>Shipping (25% Production)</t>
  </si>
  <si>
    <t>Hysol 9396</t>
  </si>
  <si>
    <t>Silver Epoxy</t>
  </si>
  <si>
    <t>Epotek</t>
  </si>
  <si>
    <t>Production Assemblies (+ 2 contingency)</t>
  </si>
  <si>
    <t>Pressure/Leak QA</t>
  </si>
  <si>
    <t>PHENIX Stave Estimate to Complete</t>
  </si>
  <si>
    <t>Hysol Adhesive</t>
  </si>
  <si>
    <t>Spent 02/09</t>
  </si>
  <si>
    <t>ETC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</si>
</sst>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</numFmts>
  <fonts count="21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indexed="10"/>
      <name val="Arial"/>
      <family val="2"/>
    </font>
    <font>
      <sz val="10"/>
      <color indexed="53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1" xfId="0" applyNumberFormat="1" applyFont="1" applyBorder="1"/>
    <xf numFmtId="3" fontId="1" fillId="0" borderId="1" xfId="0" applyNumberFormat="1" applyFont="1" applyBorder="1"/>
    <xf numFmtId="164" fontId="1" fillId="0" borderId="2" xfId="0" applyNumberFormat="1" applyFont="1" applyBorder="1"/>
    <xf numFmtId="0" fontId="0" fillId="0" borderId="3" xfId="0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5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Fill="1"/>
    <xf numFmtId="0" fontId="0" fillId="0" borderId="3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7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3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8" xfId="0" applyFont="1" applyBorder="1" applyAlignment="1">
      <alignment horizontal="right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164" fontId="0" fillId="0" borderId="6" xfId="0" applyNumberFormat="1" applyBorder="1"/>
    <xf numFmtId="0" fontId="2" fillId="0" borderId="9" xfId="0" applyFon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13" xfId="0" applyFont="1" applyBorder="1" applyAlignment="1">
      <alignment horizontal="right"/>
    </xf>
    <xf numFmtId="0" fontId="0" fillId="0" borderId="14" xfId="0" applyBorder="1"/>
    <xf numFmtId="0" fontId="0" fillId="0" borderId="13" xfId="0" applyBorder="1"/>
    <xf numFmtId="0" fontId="2" fillId="0" borderId="14" xfId="0" applyFont="1" applyBorder="1" applyAlignment="1">
      <alignment horizontal="right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7" xfId="0" applyFont="1" applyBorder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0" xfId="0" applyBorder="1"/>
    <xf numFmtId="3" fontId="1" fillId="0" borderId="25" xfId="0" applyNumberFormat="1" applyFont="1" applyBorder="1"/>
    <xf numFmtId="1" fontId="3" fillId="0" borderId="7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1" fontId="11" fillId="0" borderId="7" xfId="0" applyNumberFormat="1" applyFont="1" applyBorder="1" applyAlignment="1">
      <alignment horizontal="right"/>
    </xf>
    <xf numFmtId="1" fontId="0" fillId="0" borderId="19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textRotation="90"/>
    </xf>
    <xf numFmtId="0" fontId="2" fillId="0" borderId="20" xfId="0" applyFont="1" applyBorder="1" applyAlignment="1">
      <alignment horizontal="right"/>
    </xf>
    <xf numFmtId="166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0" borderId="24" xfId="0" applyFont="1" applyBorder="1" applyAlignment="1">
      <alignment textRotation="90"/>
    </xf>
    <xf numFmtId="0" fontId="2" fillId="0" borderId="20" xfId="0" applyFont="1" applyBorder="1" applyAlignment="1">
      <alignment textRotation="90"/>
    </xf>
    <xf numFmtId="0" fontId="2" fillId="0" borderId="21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6" fontId="14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23" xfId="0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7" xfId="0" applyNumberFormat="1" applyBorder="1"/>
    <xf numFmtId="164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/>
    <xf numFmtId="164" fontId="0" fillId="0" borderId="21" xfId="0" applyNumberFormat="1" applyBorder="1"/>
    <xf numFmtId="164" fontId="5" fillId="0" borderId="0" xfId="0" applyNumberFormat="1" applyFont="1" applyFill="1" applyBorder="1"/>
    <xf numFmtId="166" fontId="0" fillId="0" borderId="7" xfId="0" applyNumberFormat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18" xfId="0" applyNumberFormat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165" fontId="0" fillId="0" borderId="0" xfId="0" applyNumberFormat="1" applyBorder="1"/>
    <xf numFmtId="165" fontId="0" fillId="0" borderId="7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0" xfId="0" applyNumberFormat="1" applyFont="1" applyBorder="1"/>
    <xf numFmtId="165" fontId="1" fillId="0" borderId="7" xfId="0" applyNumberFormat="1" applyFont="1" applyBorder="1"/>
    <xf numFmtId="165" fontId="0" fillId="0" borderId="20" xfId="0" applyNumberFormat="1" applyBorder="1"/>
    <xf numFmtId="165" fontId="0" fillId="0" borderId="21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7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7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23" xfId="0" applyFont="1" applyBorder="1" applyAlignment="1">
      <alignment horizontal="left" indent="2"/>
    </xf>
    <xf numFmtId="1" fontId="3" fillId="0" borderId="7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3" fillId="0" borderId="0" xfId="0" applyFont="1" applyAlignment="1">
      <alignment horizontal="left" indent="1"/>
    </xf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18" xfId="0" applyFont="1" applyBorder="1"/>
    <xf numFmtId="0" fontId="2" fillId="0" borderId="20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3" xfId="0" applyNumberFormat="1" applyFont="1" applyBorder="1" applyAlignment="1">
      <alignment horizontal="center"/>
    </xf>
    <xf numFmtId="164" fontId="0" fillId="0" borderId="27" xfId="0" applyNumberForma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0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8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19" fillId="0" borderId="8" xfId="0" applyNumberFormat="1" applyFont="1" applyBorder="1"/>
    <xf numFmtId="1" fontId="19" fillId="0" borderId="6" xfId="0" applyNumberFormat="1" applyFont="1" applyBorder="1"/>
    <xf numFmtId="1" fontId="19" fillId="0" borderId="9" xfId="0" applyNumberFormat="1" applyFont="1" applyBorder="1"/>
    <xf numFmtId="3" fontId="19" fillId="0" borderId="6" xfId="0" applyNumberFormat="1" applyFont="1" applyBorder="1"/>
    <xf numFmtId="3" fontId="1" fillId="0" borderId="18" xfId="0" applyNumberFormat="1" applyFont="1" applyBorder="1"/>
    <xf numFmtId="0" fontId="1" fillId="0" borderId="0" xfId="0" applyFont="1" applyAlignment="1">
      <alignment horizontal="left"/>
    </xf>
    <xf numFmtId="0" fontId="1" fillId="0" borderId="23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0" fontId="2" fillId="0" borderId="0" xfId="0" applyFont="1" applyBorder="1"/>
    <xf numFmtId="5" fontId="2" fillId="0" borderId="0" xfId="0" applyNumberFormat="1" applyFont="1" applyBorder="1"/>
    <xf numFmtId="6" fontId="2" fillId="0" borderId="0" xfId="0" applyNumberFormat="1" applyFont="1" applyBorder="1"/>
    <xf numFmtId="0" fontId="12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164" fontId="0" fillId="0" borderId="18" xfId="0" applyNumberForma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" fontId="19" fillId="0" borderId="30" xfId="0" applyNumberFormat="1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3" fontId="3" fillId="0" borderId="0" xfId="0" applyNumberFormat="1" applyFont="1"/>
  </cellXfs>
  <cellStyles count="1">
    <cellStyle name="Normal" xfId="0" builtinId="0"/>
  </cellStyles>
  <dxfs count="1"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6"/>
  <sheetViews>
    <sheetView workbookViewId="0">
      <selection activeCell="C8" sqref="C8"/>
    </sheetView>
  </sheetViews>
  <sheetFormatPr defaultRowHeight="12.75"/>
  <sheetData>
    <row r="4" spans="2:3">
      <c r="B4" s="39" t="s">
        <v>37</v>
      </c>
      <c r="C4">
        <v>135</v>
      </c>
    </row>
    <row r="5" spans="2:3">
      <c r="B5" s="39" t="s">
        <v>31</v>
      </c>
      <c r="C5">
        <v>136</v>
      </c>
    </row>
    <row r="6" spans="2:3">
      <c r="B6" s="39" t="s">
        <v>38</v>
      </c>
      <c r="C6">
        <v>127</v>
      </c>
    </row>
    <row r="7" spans="2:3">
      <c r="B7" s="39" t="s">
        <v>39</v>
      </c>
      <c r="C7">
        <v>150</v>
      </c>
    </row>
    <row r="8" spans="2:3">
      <c r="B8" s="39" t="s">
        <v>40</v>
      </c>
      <c r="C8">
        <v>85</v>
      </c>
    </row>
    <row r="15" spans="2:3">
      <c r="B15" s="39" t="s">
        <v>42</v>
      </c>
    </row>
    <row r="16" spans="2:3">
      <c r="B16" s="39" t="s">
        <v>43</v>
      </c>
    </row>
  </sheetData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98"/>
  <sheetViews>
    <sheetView zoomScaleNormal="100" workbookViewId="0">
      <pane ySplit="3240" activePane="bottomLeft"/>
      <selection activeCell="A3" sqref="A3"/>
      <selection pane="bottomLeft" activeCell="F56" sqref="F56"/>
    </sheetView>
  </sheetViews>
  <sheetFormatPr defaultRowHeight="12.75"/>
  <cols>
    <col min="1" max="1" width="46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0" bestFit="1" customWidth="1"/>
    <col min="6" max="6" width="8" style="30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08" bestFit="1" customWidth="1"/>
    <col min="18" max="18" width="3.7109375" style="108" customWidth="1"/>
    <col min="19" max="19" width="9.5703125" style="192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3" bestFit="1" customWidth="1"/>
    <col min="26" max="26" width="14.85546875" bestFit="1" customWidth="1"/>
    <col min="27" max="27" width="12.85546875" bestFit="1" customWidth="1"/>
    <col min="28" max="28" width="9.42578125" bestFit="1" customWidth="1"/>
    <col min="29" max="29" width="15.85546875" bestFit="1" customWidth="1"/>
    <col min="30" max="30" width="10.7109375" bestFit="1" customWidth="1"/>
    <col min="31" max="31" width="14.7109375" customWidth="1"/>
    <col min="32" max="32" width="10.5703125" bestFit="1" customWidth="1"/>
    <col min="33" max="33" width="10.42578125" customWidth="1"/>
    <col min="34" max="34" width="10.42578125" hidden="1" customWidth="1"/>
    <col min="35" max="35" width="11.28515625" style="30" bestFit="1" customWidth="1"/>
    <col min="36" max="36" width="14.85546875" bestFit="1" customWidth="1"/>
    <col min="37" max="37" width="12.85546875" bestFit="1" customWidth="1"/>
    <col min="38" max="38" width="9.42578125" bestFit="1" customWidth="1"/>
    <col min="39" max="39" width="15.85546875" bestFit="1" customWidth="1"/>
    <col min="40" max="40" width="10.7109375" bestFit="1" customWidth="1"/>
    <col min="41" max="42" width="14.28515625" bestFit="1" customWidth="1"/>
  </cols>
  <sheetData>
    <row r="2" spans="1:42" ht="18">
      <c r="A2" s="14" t="s">
        <v>117</v>
      </c>
      <c r="Q2" s="224" t="s">
        <v>95</v>
      </c>
      <c r="R2" s="225"/>
      <c r="S2" s="225"/>
      <c r="T2" s="225"/>
      <c r="U2" s="225"/>
      <c r="V2" s="225"/>
      <c r="W2" s="225"/>
      <c r="X2" s="225"/>
      <c r="Y2" s="226"/>
      <c r="Z2" s="227" t="s">
        <v>44</v>
      </c>
      <c r="AA2" s="228"/>
      <c r="AB2" s="228"/>
      <c r="AC2" s="228"/>
      <c r="AD2" s="228"/>
      <c r="AE2" s="228"/>
      <c r="AF2" s="229"/>
      <c r="AG2" s="46"/>
      <c r="AH2" s="46"/>
      <c r="AJ2" s="227" t="s">
        <v>45</v>
      </c>
      <c r="AK2" s="228"/>
      <c r="AL2" s="228"/>
      <c r="AM2" s="228"/>
      <c r="AN2" s="228"/>
      <c r="AO2" s="228"/>
      <c r="AP2" s="229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7" t="s">
        <v>4</v>
      </c>
      <c r="F3" s="125" t="s">
        <v>3</v>
      </c>
      <c r="G3" s="134" t="s">
        <v>11</v>
      </c>
      <c r="H3" s="134" t="s">
        <v>10</v>
      </c>
      <c r="I3" s="134" t="s">
        <v>31</v>
      </c>
      <c r="J3" s="135" t="s">
        <v>20</v>
      </c>
      <c r="K3" s="135" t="s">
        <v>21</v>
      </c>
      <c r="L3" s="1" t="s">
        <v>2</v>
      </c>
      <c r="M3" s="109" t="s">
        <v>64</v>
      </c>
      <c r="N3" s="27" t="s">
        <v>35</v>
      </c>
      <c r="O3" s="176" t="s">
        <v>74</v>
      </c>
      <c r="P3" s="12"/>
      <c r="Q3" s="92" t="s">
        <v>36</v>
      </c>
      <c r="R3" s="180" t="s">
        <v>91</v>
      </c>
      <c r="S3" s="193" t="s">
        <v>94</v>
      </c>
      <c r="T3" s="93" t="s">
        <v>26</v>
      </c>
      <c r="U3" s="94" t="s">
        <v>27</v>
      </c>
      <c r="V3" s="94" t="s">
        <v>90</v>
      </c>
      <c r="W3" s="94" t="s">
        <v>28</v>
      </c>
      <c r="X3" s="94" t="s">
        <v>29</v>
      </c>
      <c r="Y3" s="95" t="s">
        <v>41</v>
      </c>
      <c r="Z3" s="96" t="s">
        <v>13</v>
      </c>
      <c r="AA3" s="97" t="s">
        <v>14</v>
      </c>
      <c r="AB3" s="97" t="s">
        <v>31</v>
      </c>
      <c r="AC3" s="97" t="s">
        <v>22</v>
      </c>
      <c r="AD3" s="97" t="s">
        <v>23</v>
      </c>
      <c r="AE3" s="97" t="s">
        <v>70</v>
      </c>
      <c r="AF3" s="98" t="s">
        <v>12</v>
      </c>
      <c r="AG3" s="20"/>
      <c r="AH3" s="20"/>
      <c r="AJ3" s="96" t="s">
        <v>13</v>
      </c>
      <c r="AK3" s="97" t="s">
        <v>14</v>
      </c>
      <c r="AL3" s="97" t="s">
        <v>31</v>
      </c>
      <c r="AM3" s="97" t="s">
        <v>22</v>
      </c>
      <c r="AN3" s="97" t="s">
        <v>23</v>
      </c>
      <c r="AO3" s="97" t="s">
        <v>70</v>
      </c>
      <c r="AP3" s="98" t="s">
        <v>12</v>
      </c>
    </row>
    <row r="4" spans="1:42" ht="15.75">
      <c r="A4" s="102" t="s">
        <v>53</v>
      </c>
      <c r="B4" s="2" t="s">
        <v>5</v>
      </c>
      <c r="C4" s="2"/>
      <c r="D4" s="2"/>
      <c r="E4" s="3"/>
      <c r="F4" s="126"/>
      <c r="G4" s="136"/>
      <c r="H4" s="136"/>
      <c r="I4" s="136"/>
      <c r="J4" s="137"/>
      <c r="K4" s="138"/>
      <c r="L4" s="2"/>
      <c r="M4" s="2"/>
      <c r="N4" s="15"/>
      <c r="O4" s="2"/>
      <c r="P4" s="2"/>
      <c r="Q4" s="105"/>
      <c r="R4" s="181"/>
      <c r="S4" s="187"/>
      <c r="T4" s="69"/>
      <c r="U4" s="69"/>
      <c r="V4" s="69"/>
      <c r="W4" s="69"/>
      <c r="X4" s="179" t="s">
        <v>89</v>
      </c>
      <c r="Y4" s="87"/>
      <c r="Z4" s="69"/>
      <c r="AA4" s="69"/>
      <c r="AB4" s="69"/>
      <c r="AC4" s="69"/>
      <c r="AD4" s="69"/>
      <c r="AE4" s="69"/>
      <c r="AF4" s="70"/>
      <c r="AJ4" s="77"/>
      <c r="AK4" s="69"/>
      <c r="AL4" s="69"/>
      <c r="AM4" s="69"/>
      <c r="AN4" s="69"/>
      <c r="AO4" s="69"/>
      <c r="AP4" s="70"/>
    </row>
    <row r="5" spans="1:42">
      <c r="A5" s="171" t="s">
        <v>118</v>
      </c>
      <c r="B5" s="39" t="s">
        <v>112</v>
      </c>
      <c r="C5">
        <v>1</v>
      </c>
      <c r="D5" s="39" t="s">
        <v>54</v>
      </c>
      <c r="E5" s="30">
        <v>327</v>
      </c>
      <c r="F5" s="126">
        <v>327</v>
      </c>
      <c r="G5" s="139">
        <v>0</v>
      </c>
      <c r="H5" s="139">
        <v>0.5</v>
      </c>
      <c r="I5" s="139">
        <v>0</v>
      </c>
      <c r="J5" s="139">
        <v>0</v>
      </c>
      <c r="K5" s="140">
        <v>0</v>
      </c>
      <c r="L5" t="s">
        <v>8</v>
      </c>
      <c r="M5" s="30">
        <f>((Shop*G5)+(M_Tech*H5)+(CMM*I5)+(ENG*J5)+(DES*K5))*N5</f>
        <v>63.5</v>
      </c>
      <c r="N5">
        <v>1</v>
      </c>
      <c r="O5" s="40">
        <f>M5+(N5*F5)</f>
        <v>390.5</v>
      </c>
      <c r="P5" s="40"/>
      <c r="Q5" s="106" t="s">
        <v>42</v>
      </c>
      <c r="R5" s="182" t="s">
        <v>92</v>
      </c>
      <c r="S5" s="188" t="str">
        <f>CONCATENATE(Q5,R5,Y5)</f>
        <v>BPD2009</v>
      </c>
      <c r="T5"/>
      <c r="U5"/>
      <c r="V5"/>
      <c r="W5"/>
      <c r="X5"/>
      <c r="Y5" s="83">
        <v>2009</v>
      </c>
      <c r="Z5" s="2">
        <f t="shared" ref="Z5:AD6" si="0">IF($Q5="B", (G5*$N5),0)</f>
        <v>0</v>
      </c>
      <c r="AA5" s="2">
        <f t="shared" si="0"/>
        <v>0.5</v>
      </c>
      <c r="AB5" s="2">
        <f t="shared" si="0"/>
        <v>0</v>
      </c>
      <c r="AC5" s="2">
        <f t="shared" si="0"/>
        <v>0</v>
      </c>
      <c r="AD5" s="2">
        <f t="shared" si="0"/>
        <v>0</v>
      </c>
      <c r="AE5" s="3">
        <f>IF($Q5="B", (F5*$N5),0)</f>
        <v>327</v>
      </c>
      <c r="AF5" s="71"/>
      <c r="AJ5" s="78">
        <f t="shared" ref="AJ5:AN6" si="1">IF($Q5="C", (G5*$N5),0)</f>
        <v>0</v>
      </c>
      <c r="AK5" s="10">
        <f t="shared" si="1"/>
        <v>0</v>
      </c>
      <c r="AL5" s="10">
        <f t="shared" si="1"/>
        <v>0</v>
      </c>
      <c r="AM5" s="10">
        <f t="shared" si="1"/>
        <v>0</v>
      </c>
      <c r="AN5" s="10">
        <f t="shared" si="1"/>
        <v>0</v>
      </c>
      <c r="AO5" s="2">
        <f>IF($Q5="C", (F5*$N5),0)</f>
        <v>0</v>
      </c>
      <c r="AP5" s="71"/>
    </row>
    <row r="6" spans="1:42">
      <c r="A6" s="171" t="s">
        <v>113</v>
      </c>
      <c r="B6" s="39" t="s">
        <v>114</v>
      </c>
      <c r="C6">
        <v>1</v>
      </c>
      <c r="D6" s="39" t="s">
        <v>54</v>
      </c>
      <c r="E6" s="30">
        <v>500</v>
      </c>
      <c r="F6" s="126">
        <f>E6*C6</f>
        <v>500</v>
      </c>
      <c r="G6" s="139">
        <v>0</v>
      </c>
      <c r="H6" s="139">
        <v>0.5</v>
      </c>
      <c r="I6" s="139">
        <v>0</v>
      </c>
      <c r="J6" s="139">
        <v>0</v>
      </c>
      <c r="K6" s="140">
        <v>0</v>
      </c>
      <c r="L6" t="s">
        <v>8</v>
      </c>
      <c r="M6" s="30">
        <f>((Shop*G6)+(M_Tech*H6)+(CMM*I6)+(ENG*J6)+(DES*K6))*N6</f>
        <v>63.5</v>
      </c>
      <c r="N6">
        <v>1</v>
      </c>
      <c r="O6" s="40">
        <f>M6+(N6*F6)</f>
        <v>563.5</v>
      </c>
      <c r="P6" s="40"/>
      <c r="Q6" s="106" t="s">
        <v>42</v>
      </c>
      <c r="R6" s="182" t="s">
        <v>92</v>
      </c>
      <c r="S6" s="188" t="str">
        <f>CONCATENATE(Q6,R6,Y6)</f>
        <v>BPD2009</v>
      </c>
      <c r="T6"/>
      <c r="U6"/>
      <c r="V6"/>
      <c r="W6"/>
      <c r="X6"/>
      <c r="Y6" s="83">
        <v>2009</v>
      </c>
      <c r="Z6" s="2">
        <f t="shared" si="0"/>
        <v>0</v>
      </c>
      <c r="AA6" s="2">
        <f t="shared" si="0"/>
        <v>0.5</v>
      </c>
      <c r="AB6" s="2">
        <f t="shared" si="0"/>
        <v>0</v>
      </c>
      <c r="AC6" s="2">
        <f t="shared" si="0"/>
        <v>0</v>
      </c>
      <c r="AD6" s="2">
        <f t="shared" si="0"/>
        <v>0</v>
      </c>
      <c r="AE6" s="3">
        <f>IF($Q6="B", (F6*$N6),0)</f>
        <v>500</v>
      </c>
      <c r="AF6" s="71"/>
      <c r="AJ6" s="78">
        <f t="shared" si="1"/>
        <v>0</v>
      </c>
      <c r="AK6" s="10">
        <f t="shared" si="1"/>
        <v>0</v>
      </c>
      <c r="AL6" s="10">
        <f t="shared" si="1"/>
        <v>0</v>
      </c>
      <c r="AM6" s="10">
        <f t="shared" si="1"/>
        <v>0</v>
      </c>
      <c r="AN6" s="10">
        <f t="shared" si="1"/>
        <v>0</v>
      </c>
      <c r="AO6" s="2">
        <f>IF($Q6="C", (F6*$N6),0)</f>
        <v>0</v>
      </c>
      <c r="AP6" s="71"/>
    </row>
    <row r="7" spans="1:42">
      <c r="A7" s="42" t="s">
        <v>57</v>
      </c>
      <c r="B7" s="7"/>
      <c r="C7" s="7"/>
      <c r="D7" s="7"/>
      <c r="E7" s="9"/>
      <c r="F7" s="8"/>
      <c r="G7" s="141"/>
      <c r="H7" s="141"/>
      <c r="I7" s="141"/>
      <c r="J7" s="141"/>
      <c r="K7" s="142"/>
      <c r="L7" s="7"/>
      <c r="M7" s="9">
        <f>SUMIF(Q5:Q6,"B",M5:M6)</f>
        <v>127</v>
      </c>
      <c r="N7" s="233" t="s">
        <v>72</v>
      </c>
      <c r="O7" s="234"/>
      <c r="P7" s="235"/>
      <c r="Q7" s="107"/>
      <c r="R7" s="185"/>
      <c r="S7" s="189"/>
      <c r="T7" s="7"/>
      <c r="U7" s="7"/>
      <c r="V7" s="7"/>
      <c r="W7" s="7"/>
      <c r="X7" s="7"/>
      <c r="Y7" s="84"/>
      <c r="Z7" s="11">
        <f>SUM(Z5:Z6)</f>
        <v>0</v>
      </c>
      <c r="AA7" s="11">
        <f>SUM(AA5:AA6)</f>
        <v>1</v>
      </c>
      <c r="AB7" s="11">
        <f>SUM(AB5:AB6)</f>
        <v>0</v>
      </c>
      <c r="AC7" s="11">
        <f>SUM(AC5:AC6)</f>
        <v>0</v>
      </c>
      <c r="AD7" s="11">
        <f>SUM(AD5:AD6)</f>
        <v>0</v>
      </c>
      <c r="AE7" s="9"/>
      <c r="AF7" s="8">
        <f>SUM(AE5:AE6)</f>
        <v>827</v>
      </c>
      <c r="AG7" s="9">
        <f>(Shop*Z7)+M_Tech*AA7+CMM*AB7+ENG*AC7+DES*AD7+AF7</f>
        <v>954</v>
      </c>
      <c r="AH7" s="9"/>
      <c r="AI7" s="8">
        <f>Shop*AJ7+M_Tech*AK7+CMM*AL7+ENG*AM7+DES*AN7+AP7</f>
        <v>0</v>
      </c>
      <c r="AJ7" s="11">
        <f>SUM(AJ5:AJ6)</f>
        <v>0</v>
      </c>
      <c r="AK7" s="11">
        <f>SUM(AK5:AK6)</f>
        <v>0</v>
      </c>
      <c r="AL7" s="11">
        <f>SUM(AL5:AL6)</f>
        <v>0</v>
      </c>
      <c r="AM7" s="11">
        <f>SUM(AM5:AM6)</f>
        <v>0</v>
      </c>
      <c r="AN7" s="11">
        <f>SUM(AN5:AN6)</f>
        <v>0</v>
      </c>
      <c r="AO7" s="7"/>
      <c r="AP7" s="8">
        <f>SUM(AO5:AO6)</f>
        <v>0</v>
      </c>
    </row>
    <row r="8" spans="1:42">
      <c r="F8" s="126"/>
      <c r="G8" s="139"/>
      <c r="H8" s="139"/>
      <c r="I8" s="139"/>
      <c r="J8" s="139"/>
      <c r="K8" s="140"/>
      <c r="M8" s="236"/>
      <c r="N8" s="236"/>
      <c r="O8" s="110"/>
      <c r="P8" s="40"/>
      <c r="Q8" s="209"/>
      <c r="R8" s="85"/>
      <c r="S8" s="194"/>
      <c r="T8"/>
      <c r="U8"/>
      <c r="V8"/>
      <c r="W8"/>
      <c r="X8"/>
      <c r="Y8" s="86"/>
      <c r="Z8" s="72"/>
      <c r="AA8" s="72"/>
      <c r="AB8" s="72"/>
      <c r="AC8" s="72"/>
      <c r="AD8" s="72"/>
      <c r="AE8" s="73"/>
      <c r="AF8" s="74"/>
      <c r="AG8" s="1"/>
      <c r="AH8" s="1"/>
      <c r="AJ8" s="79"/>
      <c r="AK8" s="2"/>
      <c r="AL8" s="2"/>
      <c r="AM8" s="2"/>
      <c r="AN8" s="2"/>
      <c r="AO8" s="2"/>
      <c r="AP8" s="71"/>
    </row>
    <row r="9" spans="1:42" ht="15.75">
      <c r="A9" s="103" t="s">
        <v>58</v>
      </c>
      <c r="F9" s="126"/>
      <c r="G9" s="139"/>
      <c r="H9" s="139"/>
      <c r="I9" s="139"/>
      <c r="J9" s="139"/>
      <c r="K9" s="140"/>
      <c r="M9" s="30"/>
      <c r="N9"/>
      <c r="O9" s="40"/>
      <c r="P9" s="40"/>
      <c r="Q9" s="106"/>
      <c r="R9" s="182"/>
      <c r="S9" s="188"/>
      <c r="T9"/>
      <c r="U9"/>
      <c r="V9"/>
      <c r="W9"/>
      <c r="X9"/>
      <c r="Y9" s="83"/>
      <c r="Z9" s="10"/>
      <c r="AA9" s="10"/>
      <c r="AB9" s="10"/>
      <c r="AC9" s="10"/>
      <c r="AD9" s="10"/>
      <c r="AE9" s="3"/>
      <c r="AF9" s="71"/>
      <c r="AG9" s="2"/>
      <c r="AH9" s="2"/>
      <c r="AJ9" s="79"/>
      <c r="AK9" s="2"/>
      <c r="AL9" s="2"/>
      <c r="AM9" s="2"/>
      <c r="AN9" s="2"/>
      <c r="AO9" s="2"/>
      <c r="AP9" s="71"/>
    </row>
    <row r="10" spans="1:42" ht="15.75" hidden="1">
      <c r="A10" s="101" t="s">
        <v>105</v>
      </c>
      <c r="E10" s="118"/>
      <c r="F10" s="127"/>
      <c r="G10" s="143"/>
      <c r="H10" s="143"/>
      <c r="I10" s="143"/>
      <c r="J10" s="143"/>
      <c r="K10" s="144"/>
      <c r="L10" s="116"/>
      <c r="M10" s="116"/>
      <c r="N10" s="103">
        <v>0</v>
      </c>
      <c r="O10" s="40"/>
      <c r="P10" s="40"/>
      <c r="Q10" s="106"/>
      <c r="R10" s="182"/>
      <c r="S10" s="188"/>
      <c r="T10"/>
      <c r="U10"/>
      <c r="V10"/>
      <c r="W10"/>
      <c r="X10"/>
      <c r="Y10" s="83"/>
      <c r="Z10" s="10"/>
      <c r="AA10" s="10"/>
      <c r="AB10" s="29"/>
      <c r="AC10" s="10"/>
      <c r="AD10" s="10"/>
      <c r="AE10" s="3"/>
      <c r="AF10" s="71"/>
      <c r="AG10" s="2"/>
      <c r="AH10" s="2"/>
      <c r="AJ10" s="78"/>
      <c r="AK10" s="10"/>
      <c r="AL10" s="10"/>
      <c r="AM10" s="10"/>
      <c r="AN10" s="10"/>
      <c r="AO10" s="2"/>
      <c r="AP10" s="71"/>
    </row>
    <row r="11" spans="1:42" hidden="1">
      <c r="A11" s="100" t="s">
        <v>59</v>
      </c>
      <c r="B11" s="39" t="s">
        <v>55</v>
      </c>
      <c r="C11">
        <v>0.5</v>
      </c>
      <c r="D11" s="39" t="s">
        <v>56</v>
      </c>
      <c r="E11" s="30">
        <v>55</v>
      </c>
      <c r="F11" s="126">
        <f>E11*C11</f>
        <v>27.5</v>
      </c>
      <c r="G11" s="139">
        <v>0</v>
      </c>
      <c r="H11" s="139">
        <v>4</v>
      </c>
      <c r="I11" s="139">
        <v>0</v>
      </c>
      <c r="J11" s="139">
        <f>0.2*H11</f>
        <v>0.8</v>
      </c>
      <c r="K11" s="140">
        <v>0</v>
      </c>
      <c r="L11" t="s">
        <v>8</v>
      </c>
      <c r="M11" s="30">
        <f>((Shop*G11)+(M_Tech*H11)+(CMM*I11)+(ENG*J11)+(DES*K11))*N11</f>
        <v>0</v>
      </c>
      <c r="N11">
        <f>N10</f>
        <v>0</v>
      </c>
      <c r="O11" s="40">
        <f>M11+(N11*F11)</f>
        <v>0</v>
      </c>
      <c r="P11" s="40"/>
      <c r="Q11" s="106" t="s">
        <v>42</v>
      </c>
      <c r="R11" s="182" t="s">
        <v>93</v>
      </c>
      <c r="S11" s="188" t="str">
        <f>CONCATENATE(Q11,R11,Y11)</f>
        <v>BPT2008</v>
      </c>
      <c r="T11"/>
      <c r="U11"/>
      <c r="V11"/>
      <c r="W11"/>
      <c r="X11"/>
      <c r="Y11" s="83">
        <v>2008</v>
      </c>
      <c r="Z11" s="2">
        <f t="shared" ref="Z11:AD13" si="2">IF($Q11="B", (G11*$N11),0)</f>
        <v>0</v>
      </c>
      <c r="AA11" s="2">
        <f t="shared" si="2"/>
        <v>0</v>
      </c>
      <c r="AB11" s="2">
        <f t="shared" si="2"/>
        <v>0</v>
      </c>
      <c r="AC11" s="2">
        <f t="shared" si="2"/>
        <v>0</v>
      </c>
      <c r="AD11" s="2">
        <f t="shared" si="2"/>
        <v>0</v>
      </c>
      <c r="AE11" s="3">
        <f>IF($Q11="B", (F11*$N11),0)</f>
        <v>0</v>
      </c>
      <c r="AF11" s="71"/>
      <c r="AG11" s="2"/>
      <c r="AH11" s="2"/>
      <c r="AJ11" s="78">
        <f t="shared" ref="AJ11:AN13" si="3">IF($Q11="C", (G11*$N11),0)</f>
        <v>0</v>
      </c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2">
        <f>IF($Q11="C", (F11*$N11),0)</f>
        <v>0</v>
      </c>
      <c r="AP11" s="71"/>
    </row>
    <row r="12" spans="1:42" hidden="1">
      <c r="A12" s="100" t="s">
        <v>106</v>
      </c>
      <c r="B12" s="39" t="s">
        <v>61</v>
      </c>
      <c r="C12">
        <v>1</v>
      </c>
      <c r="D12" s="39" t="s">
        <v>62</v>
      </c>
      <c r="E12" s="30">
        <v>80</v>
      </c>
      <c r="F12" s="126">
        <f>E12*C12</f>
        <v>80</v>
      </c>
      <c r="G12" s="139">
        <v>0</v>
      </c>
      <c r="H12" s="139">
        <v>3</v>
      </c>
      <c r="I12" s="139">
        <v>0</v>
      </c>
      <c r="J12" s="139">
        <f>0.2*H12</f>
        <v>0.60000000000000009</v>
      </c>
      <c r="K12" s="140">
        <v>0</v>
      </c>
      <c r="L12" t="s">
        <v>8</v>
      </c>
      <c r="M12" s="30">
        <f>((Shop*G12)+(M_Tech*H12)+(CMM*I12)+(ENG*J12)+(DES*K12))*N12</f>
        <v>0</v>
      </c>
      <c r="N12">
        <f>N10</f>
        <v>0</v>
      </c>
      <c r="O12" s="40">
        <f>M12+(N12*F12)</f>
        <v>0</v>
      </c>
      <c r="P12" s="40"/>
      <c r="Q12" s="106" t="s">
        <v>42</v>
      </c>
      <c r="R12" s="182" t="s">
        <v>93</v>
      </c>
      <c r="S12" s="188" t="str">
        <f>CONCATENATE(Q12,R12,Y12)</f>
        <v>BPT2008</v>
      </c>
      <c r="T12"/>
      <c r="U12"/>
      <c r="V12"/>
      <c r="W12"/>
      <c r="X12"/>
      <c r="Y12" s="83">
        <v>2008</v>
      </c>
      <c r="Z12" s="2">
        <f t="shared" si="2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3">
        <f>IF($Q12="B", (F12*$N12),0)</f>
        <v>0</v>
      </c>
      <c r="AF12" s="71"/>
      <c r="AG12" s="2"/>
      <c r="AH12" s="2"/>
      <c r="AJ12" s="78">
        <f t="shared" si="3"/>
        <v>0</v>
      </c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2">
        <f>IF($Q12="C", (F12*$N12),0)</f>
        <v>0</v>
      </c>
      <c r="AP12" s="71"/>
    </row>
    <row r="13" spans="1:42" hidden="1">
      <c r="A13" s="100" t="s">
        <v>60</v>
      </c>
      <c r="B13" s="39" t="s">
        <v>9</v>
      </c>
      <c r="C13">
        <v>1</v>
      </c>
      <c r="D13" s="39" t="s">
        <v>54</v>
      </c>
      <c r="E13" s="30">
        <v>1500</v>
      </c>
      <c r="F13" s="126">
        <f>E13*C13</f>
        <v>1500</v>
      </c>
      <c r="G13" s="139">
        <v>0</v>
      </c>
      <c r="H13" s="139">
        <v>0</v>
      </c>
      <c r="I13" s="139">
        <v>0</v>
      </c>
      <c r="J13" s="139">
        <v>2</v>
      </c>
      <c r="K13" s="140">
        <v>0</v>
      </c>
      <c r="L13" t="s">
        <v>8</v>
      </c>
      <c r="M13" s="30">
        <f>((Shop*G13)+(M_Tech*H13)+(CMM*I13)+(ENG*J13)+(DES*K13))*N13</f>
        <v>0</v>
      </c>
      <c r="N13">
        <v>0</v>
      </c>
      <c r="O13" s="40">
        <f>M13+(N13*F13)</f>
        <v>0</v>
      </c>
      <c r="P13" s="40"/>
      <c r="Q13" s="106" t="s">
        <v>43</v>
      </c>
      <c r="R13" s="182" t="s">
        <v>93</v>
      </c>
      <c r="S13" s="188" t="str">
        <f>CONCATENATE(Q13,R13,Y13)</f>
        <v>CPT2008</v>
      </c>
      <c r="T13"/>
      <c r="U13"/>
      <c r="V13"/>
      <c r="W13"/>
      <c r="X13"/>
      <c r="Y13" s="83">
        <v>2008</v>
      </c>
      <c r="Z13" s="2">
        <f t="shared" si="2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3">
        <f>IF($Q13="B", (F13*$N13),0)</f>
        <v>0</v>
      </c>
      <c r="AF13" s="71"/>
      <c r="AJ13" s="78">
        <f t="shared" si="3"/>
        <v>0</v>
      </c>
      <c r="AK13" s="10">
        <f t="shared" si="3"/>
        <v>0</v>
      </c>
      <c r="AL13" s="10">
        <f t="shared" si="3"/>
        <v>0</v>
      </c>
      <c r="AM13" s="10">
        <f t="shared" si="3"/>
        <v>0</v>
      </c>
      <c r="AN13" s="10">
        <f t="shared" si="3"/>
        <v>0</v>
      </c>
      <c r="AO13" s="2">
        <f>IF($Q13="C", (F13*$N13),0)</f>
        <v>0</v>
      </c>
      <c r="AP13" s="71"/>
    </row>
    <row r="14" spans="1:42" ht="15.75" hidden="1">
      <c r="A14" s="101" t="s">
        <v>63</v>
      </c>
      <c r="E14" s="118"/>
      <c r="F14" s="127"/>
      <c r="G14" s="143"/>
      <c r="H14" s="143"/>
      <c r="I14" s="143"/>
      <c r="J14" s="143"/>
      <c r="K14" s="144"/>
      <c r="L14" s="116"/>
      <c r="M14" s="116"/>
      <c r="N14" s="103">
        <v>0</v>
      </c>
      <c r="O14" s="40"/>
      <c r="P14" s="40"/>
      <c r="Q14" s="106"/>
      <c r="R14" s="182"/>
      <c r="S14" s="188"/>
      <c r="T14"/>
      <c r="U14"/>
      <c r="V14"/>
      <c r="W14"/>
      <c r="X14"/>
      <c r="Y14" s="83"/>
      <c r="Z14" s="10"/>
      <c r="AA14" s="10"/>
      <c r="AB14" s="29"/>
      <c r="AC14" s="10"/>
      <c r="AD14" s="10"/>
      <c r="AE14" s="3"/>
      <c r="AF14" s="71"/>
      <c r="AG14" s="2"/>
      <c r="AH14" s="2"/>
      <c r="AJ14" s="78"/>
      <c r="AK14" s="10"/>
      <c r="AL14" s="10"/>
      <c r="AM14" s="10"/>
      <c r="AN14" s="10"/>
      <c r="AO14" s="2"/>
      <c r="AP14" s="71"/>
    </row>
    <row r="15" spans="1:42" hidden="1">
      <c r="A15" s="100" t="s">
        <v>59</v>
      </c>
      <c r="B15" s="39" t="s">
        <v>55</v>
      </c>
      <c r="C15">
        <v>0.5</v>
      </c>
      <c r="D15" s="39" t="s">
        <v>56</v>
      </c>
      <c r="E15" s="30">
        <v>55</v>
      </c>
      <c r="F15" s="126">
        <f>E15*C15</f>
        <v>27.5</v>
      </c>
      <c r="G15" s="139">
        <v>0</v>
      </c>
      <c r="H15" s="139">
        <v>4</v>
      </c>
      <c r="I15" s="139">
        <v>0</v>
      </c>
      <c r="J15" s="139">
        <f>0.2*H15</f>
        <v>0.8</v>
      </c>
      <c r="K15" s="140">
        <v>0</v>
      </c>
      <c r="L15" t="s">
        <v>8</v>
      </c>
      <c r="M15" s="30">
        <f>((Shop*G15)+(M_Tech*H15)+(CMM*I15)+(ENG*J15)+(DES*K15))*N15</f>
        <v>0</v>
      </c>
      <c r="N15">
        <f>N14</f>
        <v>0</v>
      </c>
      <c r="O15" s="40">
        <f>M15+(N15*F15)</f>
        <v>0</v>
      </c>
      <c r="P15" s="40"/>
      <c r="Q15" s="106" t="s">
        <v>42</v>
      </c>
      <c r="R15" s="182" t="s">
        <v>92</v>
      </c>
      <c r="S15" s="188" t="str">
        <f>CONCATENATE(Q15,R15,Y15)</f>
        <v>BPD2008</v>
      </c>
      <c r="T15"/>
      <c r="U15"/>
      <c r="V15"/>
      <c r="W15"/>
      <c r="X15"/>
      <c r="Y15" s="83">
        <v>2008</v>
      </c>
      <c r="Z15" s="2">
        <f t="shared" ref="Z15:AD16" si="4">IF($Q15="B", (G15*$N15),0)</f>
        <v>0</v>
      </c>
      <c r="AA15" s="2">
        <f t="shared" si="4"/>
        <v>0</v>
      </c>
      <c r="AB15" s="2">
        <f t="shared" si="4"/>
        <v>0</v>
      </c>
      <c r="AC15" s="2">
        <f t="shared" si="4"/>
        <v>0</v>
      </c>
      <c r="AD15" s="2">
        <f t="shared" si="4"/>
        <v>0</v>
      </c>
      <c r="AE15" s="3">
        <f>IF($Q15="B", (F15*$N15),0)</f>
        <v>0</v>
      </c>
      <c r="AF15" s="71"/>
      <c r="AG15" s="2"/>
      <c r="AH15" s="2"/>
      <c r="AJ15" s="78">
        <f t="shared" ref="AJ15:AN16" si="5">IF($Q15="C", (G15*$N15),0)</f>
        <v>0</v>
      </c>
      <c r="AK15" s="10">
        <f t="shared" si="5"/>
        <v>0</v>
      </c>
      <c r="AL15" s="10">
        <f t="shared" si="5"/>
        <v>0</v>
      </c>
      <c r="AM15" s="10">
        <f t="shared" si="5"/>
        <v>0</v>
      </c>
      <c r="AN15" s="10">
        <f t="shared" si="5"/>
        <v>0</v>
      </c>
      <c r="AO15" s="2">
        <f>IF($Q15="C", (F15*$N15),0)</f>
        <v>0</v>
      </c>
      <c r="AP15" s="71"/>
    </row>
    <row r="16" spans="1:42" hidden="1">
      <c r="A16" s="100" t="s">
        <v>107</v>
      </c>
      <c r="B16" s="39" t="s">
        <v>61</v>
      </c>
      <c r="C16">
        <v>1</v>
      </c>
      <c r="D16" s="39" t="s">
        <v>62</v>
      </c>
      <c r="E16" s="30">
        <v>80</v>
      </c>
      <c r="F16" s="126">
        <f>E16*C16</f>
        <v>80</v>
      </c>
      <c r="G16" s="139">
        <v>0</v>
      </c>
      <c r="H16" s="139">
        <v>5</v>
      </c>
      <c r="I16" s="139">
        <v>0</v>
      </c>
      <c r="J16" s="139">
        <v>0</v>
      </c>
      <c r="K16" s="140">
        <v>0</v>
      </c>
      <c r="L16" t="s">
        <v>8</v>
      </c>
      <c r="M16" s="30">
        <f>((Shop*G16)+(M_Tech*H16)+(CMM*I16)+(ENG*J16)+(DES*K16))*N16</f>
        <v>0</v>
      </c>
      <c r="N16">
        <f>N14</f>
        <v>0</v>
      </c>
      <c r="O16" s="40">
        <f>M16+(N16*F16)</f>
        <v>0</v>
      </c>
      <c r="P16" s="40"/>
      <c r="Q16" s="106" t="s">
        <v>42</v>
      </c>
      <c r="R16" s="182" t="s">
        <v>92</v>
      </c>
      <c r="S16" s="188" t="str">
        <f>CONCATENATE(Q16,R16,Y16)</f>
        <v>BPD2008</v>
      </c>
      <c r="T16"/>
      <c r="U16"/>
      <c r="V16"/>
      <c r="W16"/>
      <c r="X16"/>
      <c r="Y16" s="83">
        <v>2008</v>
      </c>
      <c r="Z16" s="2">
        <f t="shared" si="4"/>
        <v>0</v>
      </c>
      <c r="AA16" s="2">
        <f t="shared" si="4"/>
        <v>0</v>
      </c>
      <c r="AB16" s="2">
        <f t="shared" si="4"/>
        <v>0</v>
      </c>
      <c r="AC16" s="2">
        <f t="shared" si="4"/>
        <v>0</v>
      </c>
      <c r="AD16" s="2">
        <f t="shared" si="4"/>
        <v>0</v>
      </c>
      <c r="AE16" s="3">
        <f>IF($Q16="B", (F16*$N16),0)</f>
        <v>0</v>
      </c>
      <c r="AF16" s="71"/>
      <c r="AG16" s="2"/>
      <c r="AH16" s="2"/>
      <c r="AJ16" s="78">
        <f t="shared" si="5"/>
        <v>0</v>
      </c>
      <c r="AK16" s="10">
        <f t="shared" si="5"/>
        <v>0</v>
      </c>
      <c r="AL16" s="10">
        <f t="shared" si="5"/>
        <v>0</v>
      </c>
      <c r="AM16" s="10">
        <f t="shared" si="5"/>
        <v>0</v>
      </c>
      <c r="AN16" s="10">
        <f t="shared" si="5"/>
        <v>0</v>
      </c>
      <c r="AO16" s="2">
        <f>IF($Q16="C", (F16*$N16),0)</f>
        <v>0</v>
      </c>
      <c r="AP16" s="71"/>
    </row>
    <row r="17" spans="1:42">
      <c r="A17" s="42" t="s">
        <v>65</v>
      </c>
      <c r="B17" s="7"/>
      <c r="C17" s="7"/>
      <c r="D17" s="7"/>
      <c r="E17" s="9"/>
      <c r="F17" s="8"/>
      <c r="G17" s="141"/>
      <c r="H17" s="141"/>
      <c r="I17" s="141"/>
      <c r="J17" s="141"/>
      <c r="K17" s="142"/>
      <c r="L17" s="7"/>
      <c r="M17" s="9">
        <f>SUMIF(Q11:Q16,"B",M11:M16)</f>
        <v>0</v>
      </c>
      <c r="N17" s="233" t="s">
        <v>72</v>
      </c>
      <c r="O17" s="234"/>
      <c r="P17" s="235"/>
      <c r="Q17" s="107"/>
      <c r="R17" s="185"/>
      <c r="S17" s="189"/>
      <c r="T17" s="7"/>
      <c r="U17" s="7"/>
      <c r="V17" s="7"/>
      <c r="W17" s="7"/>
      <c r="X17" s="7"/>
      <c r="Y17" s="84"/>
      <c r="Z17" s="11">
        <f>SUM(Z10:Z16)</f>
        <v>0</v>
      </c>
      <c r="AA17" s="11">
        <f>SUM(AA10:AA16)</f>
        <v>0</v>
      </c>
      <c r="AB17" s="11">
        <f>SUM(AB10:AB16)</f>
        <v>0</v>
      </c>
      <c r="AC17" s="11">
        <f>SUM(AC10:AC16)</f>
        <v>0</v>
      </c>
      <c r="AD17" s="11">
        <f>SUM(AD10:AD16)</f>
        <v>0</v>
      </c>
      <c r="AE17" s="9"/>
      <c r="AF17" s="8">
        <f>SUM(AE10:AE16)</f>
        <v>0</v>
      </c>
      <c r="AG17" s="9">
        <f>(Shop*Z17)+M_Tech*AA17+CMM*AB17+ENG*AC17+DES*AD17+AF17</f>
        <v>0</v>
      </c>
      <c r="AH17" s="9"/>
      <c r="AI17" s="8">
        <f>Shop*AJ17+M_Tech*AK17+CMM*AL17+ENG*AM17+DES*AN17+AP17</f>
        <v>0</v>
      </c>
      <c r="AJ17" s="11">
        <f>SUM(AJ10:AJ16)</f>
        <v>0</v>
      </c>
      <c r="AK17" s="11">
        <f>SUM(AK10:AK16)</f>
        <v>0</v>
      </c>
      <c r="AL17" s="11">
        <f>SUM(AL10:AL16)</f>
        <v>0</v>
      </c>
      <c r="AM17" s="11">
        <f>SUM(AM10:AM16)</f>
        <v>0</v>
      </c>
      <c r="AN17" s="11">
        <f>SUM(AN10:AN16)</f>
        <v>0</v>
      </c>
      <c r="AO17" s="9"/>
      <c r="AP17" s="8">
        <f>SUM(AO10:AO16)</f>
        <v>0</v>
      </c>
    </row>
    <row r="18" spans="1:42">
      <c r="F18" s="126"/>
      <c r="G18" s="139"/>
      <c r="H18" s="139"/>
      <c r="I18" s="139"/>
      <c r="J18" s="139"/>
      <c r="K18" s="140"/>
      <c r="M18" s="30"/>
      <c r="N18"/>
      <c r="O18" s="40"/>
      <c r="P18" s="40"/>
      <c r="Q18" s="85"/>
      <c r="R18" s="183"/>
      <c r="S18" s="194"/>
      <c r="T18"/>
      <c r="U18"/>
      <c r="V18"/>
      <c r="W18"/>
      <c r="X18"/>
      <c r="Y18" s="86"/>
      <c r="Z18" s="72"/>
      <c r="AA18" s="72"/>
      <c r="AB18" s="72"/>
      <c r="AC18" s="72"/>
      <c r="AD18" s="72"/>
      <c r="AE18" s="73"/>
      <c r="AF18" s="74"/>
      <c r="AG18" s="1"/>
      <c r="AH18" s="1"/>
      <c r="AJ18" s="79"/>
      <c r="AK18" s="2"/>
      <c r="AL18" s="2"/>
      <c r="AM18" s="2"/>
      <c r="AN18" s="2"/>
      <c r="AO18" s="2"/>
      <c r="AP18" s="71"/>
    </row>
    <row r="19" spans="1:42" ht="15.75">
      <c r="A19" s="103" t="s">
        <v>32</v>
      </c>
      <c r="F19" s="126"/>
      <c r="G19" s="139"/>
      <c r="H19" s="139"/>
      <c r="I19" s="139"/>
      <c r="J19" s="139"/>
      <c r="K19" s="140"/>
      <c r="M19" s="30"/>
      <c r="N19"/>
      <c r="O19" s="40"/>
      <c r="P19" s="40"/>
      <c r="Q19" s="106"/>
      <c r="R19" s="182"/>
      <c r="S19" s="188"/>
      <c r="T19"/>
      <c r="U19"/>
      <c r="V19"/>
      <c r="W19"/>
      <c r="X19"/>
      <c r="Y19" s="83"/>
      <c r="Z19" s="10"/>
      <c r="AA19" s="10"/>
      <c r="AB19" s="10"/>
      <c r="AC19" s="10"/>
      <c r="AD19" s="10"/>
      <c r="AE19" s="3"/>
      <c r="AF19" s="71"/>
      <c r="AG19" s="2"/>
      <c r="AH19" s="2"/>
      <c r="AJ19" s="79"/>
      <c r="AK19" s="2"/>
      <c r="AL19" s="2"/>
      <c r="AM19" s="2"/>
      <c r="AN19" s="2"/>
      <c r="AO19" s="2"/>
      <c r="AP19" s="71"/>
    </row>
    <row r="20" spans="1:42" s="104" customFormat="1">
      <c r="A20" s="101" t="s">
        <v>67</v>
      </c>
      <c r="E20" s="115"/>
      <c r="F20" s="128"/>
      <c r="G20" s="145"/>
      <c r="H20" s="145"/>
      <c r="I20" s="145"/>
      <c r="J20" s="145"/>
      <c r="K20" s="146"/>
      <c r="M20" s="115"/>
      <c r="O20" s="110"/>
      <c r="P20" s="110"/>
      <c r="Q20" s="106"/>
      <c r="R20" s="182"/>
      <c r="S20" s="188"/>
      <c r="T20"/>
      <c r="U20"/>
      <c r="V20"/>
      <c r="W20"/>
      <c r="X20"/>
      <c r="Y20" s="83"/>
      <c r="Z20" s="111"/>
      <c r="AA20" s="111"/>
      <c r="AB20" s="112"/>
      <c r="AC20" s="111"/>
      <c r="AD20" s="111"/>
      <c r="AE20" s="47"/>
      <c r="AF20" s="113"/>
      <c r="AG20" s="99"/>
      <c r="AH20" s="99"/>
      <c r="AI20" s="30"/>
      <c r="AJ20" s="114"/>
      <c r="AK20" s="111"/>
      <c r="AL20" s="111"/>
      <c r="AM20" s="111"/>
      <c r="AN20" s="111"/>
      <c r="AO20" s="99"/>
      <c r="AP20" s="113"/>
    </row>
    <row r="21" spans="1:42">
      <c r="A21" s="100" t="s">
        <v>68</v>
      </c>
      <c r="B21" s="39" t="s">
        <v>25</v>
      </c>
      <c r="C21">
        <v>0</v>
      </c>
      <c r="D21" s="39" t="s">
        <v>9</v>
      </c>
      <c r="E21" s="30">
        <v>0</v>
      </c>
      <c r="F21" s="126">
        <f>E21*C21</f>
        <v>0</v>
      </c>
      <c r="G21" s="139">
        <v>0</v>
      </c>
      <c r="H21" s="139">
        <v>2</v>
      </c>
      <c r="I21" s="139">
        <v>0</v>
      </c>
      <c r="J21" s="139">
        <v>0</v>
      </c>
      <c r="K21" s="140">
        <v>0</v>
      </c>
      <c r="L21" t="s">
        <v>8</v>
      </c>
      <c r="M21" s="30">
        <f>((Shop*G21)+(M_Tech*H21)+(CMM*I21)+(ENG*J21)+(DES*K21))*N21</f>
        <v>762</v>
      </c>
      <c r="N21">
        <v>3</v>
      </c>
      <c r="O21" s="40">
        <f>M21+(N21*F21)</f>
        <v>762</v>
      </c>
      <c r="P21" s="40"/>
      <c r="Q21" s="106" t="s">
        <v>42</v>
      </c>
      <c r="R21" s="182" t="s">
        <v>92</v>
      </c>
      <c r="S21" s="188" t="str">
        <f>CONCATENATE(Q21,R21,Y21)</f>
        <v>BPD2009</v>
      </c>
      <c r="T21"/>
      <c r="U21"/>
      <c r="V21"/>
      <c r="W21"/>
      <c r="X21"/>
      <c r="Y21" s="83">
        <v>2009</v>
      </c>
      <c r="Z21" s="2">
        <f t="shared" ref="Z21:AD22" si="6">IF($Q21="B", (G21*$N21),0)</f>
        <v>0</v>
      </c>
      <c r="AA21" s="2">
        <f t="shared" si="6"/>
        <v>6</v>
      </c>
      <c r="AB21" s="2">
        <f t="shared" si="6"/>
        <v>0</v>
      </c>
      <c r="AC21" s="2">
        <f t="shared" si="6"/>
        <v>0</v>
      </c>
      <c r="AD21" s="2">
        <f t="shared" si="6"/>
        <v>0</v>
      </c>
      <c r="AE21" s="3">
        <f>IF($Q21="B", (F21*$N21),0)</f>
        <v>0</v>
      </c>
      <c r="AF21" s="71"/>
      <c r="AG21" s="2"/>
      <c r="AH21" s="2"/>
      <c r="AJ21" s="78">
        <f t="shared" ref="AJ21:AN22" si="7">IF($Q21="C", (G21*$N21),0)</f>
        <v>0</v>
      </c>
      <c r="AK21" s="10">
        <f t="shared" si="7"/>
        <v>0</v>
      </c>
      <c r="AL21" s="10">
        <f t="shared" si="7"/>
        <v>0</v>
      </c>
      <c r="AM21" s="10">
        <f t="shared" si="7"/>
        <v>0</v>
      </c>
      <c r="AN21" s="10">
        <f t="shared" si="7"/>
        <v>0</v>
      </c>
      <c r="AO21" s="2">
        <f>IF($Q21="C", (F21*$N21),0)</f>
        <v>0</v>
      </c>
      <c r="AP21" s="71"/>
    </row>
    <row r="22" spans="1:42">
      <c r="A22" s="100" t="s">
        <v>66</v>
      </c>
      <c r="B22" s="39" t="s">
        <v>55</v>
      </c>
      <c r="C22">
        <v>0.25</v>
      </c>
      <c r="D22" s="39" t="s">
        <v>56</v>
      </c>
      <c r="E22" s="30">
        <v>55</v>
      </c>
      <c r="F22" s="126">
        <f>E22*C22</f>
        <v>13.75</v>
      </c>
      <c r="G22" s="139">
        <v>0</v>
      </c>
      <c r="H22" s="139">
        <v>2</v>
      </c>
      <c r="I22" s="139">
        <v>0</v>
      </c>
      <c r="J22" s="139">
        <v>0</v>
      </c>
      <c r="K22" s="140">
        <v>0</v>
      </c>
      <c r="L22" t="s">
        <v>8</v>
      </c>
      <c r="M22" s="30">
        <f>((Shop*G22)+(M_Tech*H22)+(CMM*I22)+(ENG*J22)+(DES*K22))*N22</f>
        <v>7112</v>
      </c>
      <c r="N22">
        <v>28</v>
      </c>
      <c r="O22" s="40">
        <f>M22+(N22*F22)</f>
        <v>7497</v>
      </c>
      <c r="P22" s="40"/>
      <c r="Q22" s="106" t="s">
        <v>42</v>
      </c>
      <c r="R22" s="182" t="s">
        <v>92</v>
      </c>
      <c r="S22" s="188" t="str">
        <f>CONCATENATE(Q22,R22,Y22)</f>
        <v>BPD2009</v>
      </c>
      <c r="T22"/>
      <c r="U22"/>
      <c r="V22"/>
      <c r="W22"/>
      <c r="X22"/>
      <c r="Y22" s="83">
        <v>2009</v>
      </c>
      <c r="Z22" s="2">
        <f t="shared" si="6"/>
        <v>0</v>
      </c>
      <c r="AA22" s="2">
        <f t="shared" si="6"/>
        <v>56</v>
      </c>
      <c r="AB22" s="2">
        <f t="shared" si="6"/>
        <v>0</v>
      </c>
      <c r="AC22" s="2">
        <f t="shared" si="6"/>
        <v>0</v>
      </c>
      <c r="AD22" s="2">
        <f t="shared" si="6"/>
        <v>0</v>
      </c>
      <c r="AE22" s="3">
        <f>IF($Q22="B", (F22*$N22),0)</f>
        <v>385</v>
      </c>
      <c r="AF22" s="71"/>
      <c r="AG22" s="2"/>
      <c r="AH22" s="2"/>
      <c r="AJ22" s="78">
        <f t="shared" si="7"/>
        <v>0</v>
      </c>
      <c r="AK22" s="10">
        <f t="shared" si="7"/>
        <v>0</v>
      </c>
      <c r="AL22" s="10">
        <f t="shared" si="7"/>
        <v>0</v>
      </c>
      <c r="AM22" s="10">
        <f t="shared" si="7"/>
        <v>0</v>
      </c>
      <c r="AN22" s="10">
        <f t="shared" si="7"/>
        <v>0</v>
      </c>
      <c r="AO22" s="2">
        <f>IF($Q22="C", (F22*$N22),0)</f>
        <v>0</v>
      </c>
      <c r="AP22" s="71"/>
    </row>
    <row r="23" spans="1:42">
      <c r="A23" s="42" t="s">
        <v>69</v>
      </c>
      <c r="B23" s="7"/>
      <c r="C23" s="7"/>
      <c r="D23" s="7"/>
      <c r="E23" s="9"/>
      <c r="F23" s="8"/>
      <c r="G23" s="141"/>
      <c r="H23" s="141"/>
      <c r="I23" s="141"/>
      <c r="J23" s="141"/>
      <c r="K23" s="142"/>
      <c r="L23" s="7"/>
      <c r="M23" s="9">
        <f>SUMIF(Q20:Q22,"B",M20:M22)</f>
        <v>7874</v>
      </c>
      <c r="N23" s="233" t="s">
        <v>72</v>
      </c>
      <c r="O23" s="234"/>
      <c r="P23" s="235"/>
      <c r="Q23" s="107"/>
      <c r="R23" s="185"/>
      <c r="S23" s="189"/>
      <c r="T23" s="7"/>
      <c r="U23" s="7"/>
      <c r="V23" s="7"/>
      <c r="W23" s="7"/>
      <c r="X23" s="7"/>
      <c r="Y23" s="84"/>
      <c r="Z23" s="11">
        <f>SUM(Z20:Z22)</f>
        <v>0</v>
      </c>
      <c r="AA23" s="11">
        <f>SUM(AA20:AA22)</f>
        <v>62</v>
      </c>
      <c r="AB23" s="11">
        <f>SUM(AB20:AB22)</f>
        <v>0</v>
      </c>
      <c r="AC23" s="11">
        <f>SUM(AC20:AC22)</f>
        <v>0</v>
      </c>
      <c r="AD23" s="11">
        <f>SUM(AD20:AD22)</f>
        <v>0</v>
      </c>
      <c r="AE23" s="9"/>
      <c r="AF23" s="8">
        <f>SUM(AE20:AE22)</f>
        <v>385</v>
      </c>
      <c r="AG23" s="9">
        <f>(Shop*Z23)+M_Tech*AA23+CMM*AB23+ENG*AC23+DES*AD23+AF23</f>
        <v>8259</v>
      </c>
      <c r="AH23" s="9"/>
      <c r="AI23" s="8">
        <f>Shop*AJ23+M_Tech*AK23+CMM*AL23+ENG*AM23+DES*AN23+AP23</f>
        <v>0</v>
      </c>
      <c r="AJ23" s="11">
        <f>SUM(AJ20:AJ22)</f>
        <v>0</v>
      </c>
      <c r="AK23" s="11">
        <f>SUM(AK20:AK22)</f>
        <v>0</v>
      </c>
      <c r="AL23" s="11">
        <f>SUM(AL20:AL22)</f>
        <v>0</v>
      </c>
      <c r="AM23" s="11">
        <f>SUM(AM20:AM22)</f>
        <v>0</v>
      </c>
      <c r="AN23" s="11">
        <f>SUM(AN20:AN22)</f>
        <v>0</v>
      </c>
      <c r="AO23" s="9"/>
      <c r="AP23" s="8">
        <f>SUM(AO20:AO22)</f>
        <v>0</v>
      </c>
    </row>
    <row r="24" spans="1:42">
      <c r="F24" s="126"/>
      <c r="G24" s="139"/>
      <c r="H24" s="139"/>
      <c r="I24" s="139"/>
      <c r="J24" s="139"/>
      <c r="K24" s="140"/>
      <c r="M24" s="30"/>
      <c r="N24"/>
      <c r="O24" s="40"/>
      <c r="P24" s="40"/>
      <c r="Q24" s="85"/>
      <c r="R24" s="183"/>
      <c r="S24" s="194"/>
      <c r="T24"/>
      <c r="U24"/>
      <c r="V24"/>
      <c r="W24"/>
      <c r="X24"/>
      <c r="Y24" s="86"/>
      <c r="Z24" s="72"/>
      <c r="AA24" s="72"/>
      <c r="AB24" s="72"/>
      <c r="AC24" s="72"/>
      <c r="AD24" s="72"/>
      <c r="AE24" s="73"/>
      <c r="AF24" s="74"/>
      <c r="AG24" s="1"/>
      <c r="AH24" s="1"/>
      <c r="AJ24" s="79"/>
      <c r="AK24" s="2"/>
      <c r="AL24" s="2"/>
      <c r="AM24" s="2"/>
      <c r="AN24" s="2"/>
      <c r="AO24" s="2"/>
      <c r="AP24" s="71"/>
    </row>
    <row r="25" spans="1:42">
      <c r="A25" t="s">
        <v>33</v>
      </c>
      <c r="F25" s="126"/>
      <c r="G25" s="139"/>
      <c r="H25" s="139"/>
      <c r="I25" s="139"/>
      <c r="J25" s="139"/>
      <c r="K25" s="140"/>
      <c r="M25" s="30"/>
      <c r="N25"/>
      <c r="O25" s="40"/>
      <c r="P25" s="40"/>
      <c r="Q25" s="106"/>
      <c r="R25" s="182"/>
      <c r="S25" s="188"/>
      <c r="T25"/>
      <c r="U25"/>
      <c r="V25"/>
      <c r="W25"/>
      <c r="X25"/>
      <c r="Y25" s="83"/>
      <c r="Z25" s="10"/>
      <c r="AA25" s="10"/>
      <c r="AB25" s="10"/>
      <c r="AC25" s="10"/>
      <c r="AD25" s="10"/>
      <c r="AE25" s="3"/>
      <c r="AF25" s="71"/>
      <c r="AG25" s="2"/>
      <c r="AH25" s="2"/>
      <c r="AJ25" s="79"/>
      <c r="AK25" s="2"/>
      <c r="AL25" s="2"/>
      <c r="AM25" s="2"/>
      <c r="AN25" s="2"/>
      <c r="AO25" s="2"/>
      <c r="AP25" s="71"/>
    </row>
    <row r="26" spans="1:42" s="37" customFormat="1">
      <c r="A26" s="171" t="s">
        <v>71</v>
      </c>
      <c r="B26" s="39"/>
      <c r="C26"/>
      <c r="D26" s="39"/>
      <c r="E26" s="30"/>
      <c r="F26" s="131"/>
      <c r="G26" s="170"/>
      <c r="H26" s="139"/>
      <c r="I26" s="139"/>
      <c r="J26" s="139"/>
      <c r="K26" s="140"/>
      <c r="L26" s="172"/>
      <c r="M26" s="173"/>
      <c r="N26" s="174"/>
      <c r="O26" s="173"/>
      <c r="P26" s="40"/>
      <c r="Q26" s="106"/>
      <c r="R26" s="182"/>
      <c r="S26" s="188"/>
      <c r="T26"/>
      <c r="U26"/>
      <c r="V26"/>
      <c r="W26"/>
      <c r="X26"/>
      <c r="Y26" s="83"/>
      <c r="Z26" s="2"/>
      <c r="AA26" s="2"/>
      <c r="AB26" s="2"/>
      <c r="AC26" s="2"/>
      <c r="AD26" s="2"/>
      <c r="AE26" s="3"/>
      <c r="AF26" s="38"/>
      <c r="AG26" s="36"/>
      <c r="AH26" s="36"/>
      <c r="AI26" s="30"/>
      <c r="AJ26" s="78"/>
      <c r="AK26" s="10"/>
      <c r="AL26" s="10"/>
      <c r="AM26" s="10"/>
      <c r="AN26" s="10"/>
      <c r="AO26" s="2"/>
      <c r="AP26" s="38"/>
    </row>
    <row r="27" spans="1:42" s="157" customFormat="1">
      <c r="A27" s="100" t="s">
        <v>77</v>
      </c>
      <c r="E27" s="158"/>
      <c r="F27" s="159"/>
      <c r="G27" s="160"/>
      <c r="H27" s="160"/>
      <c r="I27" s="160"/>
      <c r="J27" s="160"/>
      <c r="K27" s="161"/>
      <c r="L27" s="172"/>
      <c r="M27" s="173"/>
      <c r="N27" s="174">
        <v>1</v>
      </c>
      <c r="O27" s="173"/>
      <c r="P27" s="162"/>
      <c r="Q27" s="163"/>
      <c r="R27" s="184"/>
      <c r="S27" s="190"/>
      <c r="T27"/>
      <c r="U27"/>
      <c r="V27"/>
      <c r="W27"/>
      <c r="X27"/>
      <c r="Y27" s="164"/>
      <c r="Z27" s="165"/>
      <c r="AA27" s="165"/>
      <c r="AB27" s="165"/>
      <c r="AC27" s="165"/>
      <c r="AD27" s="165"/>
      <c r="AE27" s="166"/>
      <c r="AF27" s="167"/>
      <c r="AG27" s="165"/>
      <c r="AH27" s="165"/>
      <c r="AI27" s="30"/>
      <c r="AJ27" s="168"/>
      <c r="AK27" s="165"/>
      <c r="AL27" s="165"/>
      <c r="AM27" s="165"/>
      <c r="AN27" s="165"/>
      <c r="AO27" s="165"/>
      <c r="AP27" s="167"/>
    </row>
    <row r="28" spans="1:42" s="37" customFormat="1">
      <c r="A28" s="169" t="s">
        <v>76</v>
      </c>
      <c r="B28" s="39" t="s">
        <v>7</v>
      </c>
      <c r="C28">
        <v>10</v>
      </c>
      <c r="D28" s="39" t="s">
        <v>34</v>
      </c>
      <c r="E28" s="30">
        <v>8</v>
      </c>
      <c r="F28" s="131">
        <f>E28*C28</f>
        <v>80</v>
      </c>
      <c r="G28" s="139">
        <v>0</v>
      </c>
      <c r="H28" s="139">
        <v>8</v>
      </c>
      <c r="I28" s="139">
        <v>0</v>
      </c>
      <c r="J28" s="139">
        <v>0</v>
      </c>
      <c r="K28" s="140">
        <v>0</v>
      </c>
      <c r="L28" t="s">
        <v>8</v>
      </c>
      <c r="M28" s="30">
        <f>((Shop*G28)+(M_Tech*H28)+(CMM*I28)+(ENG*J28)+(DES*K28))*N28</f>
        <v>1016</v>
      </c>
      <c r="N28">
        <v>1</v>
      </c>
      <c r="O28" s="40">
        <f>M28+(N28*F28)</f>
        <v>1096</v>
      </c>
      <c r="P28" s="40"/>
      <c r="Q28" s="106" t="s">
        <v>42</v>
      </c>
      <c r="R28" s="182" t="s">
        <v>92</v>
      </c>
      <c r="S28" s="188" t="str">
        <f>CONCATENATE(Q28,R28,Y28)</f>
        <v>BPD2009</v>
      </c>
      <c r="T28"/>
      <c r="U28"/>
      <c r="V28"/>
      <c r="W28"/>
      <c r="X28"/>
      <c r="Y28" s="83">
        <v>2009</v>
      </c>
      <c r="Z28" s="2">
        <f>IF($Q28="B", (G28*$N28),0)</f>
        <v>0</v>
      </c>
      <c r="AA28" s="2">
        <f>IF($Q28="B", (H28*$N28),0)</f>
        <v>8</v>
      </c>
      <c r="AB28" s="2">
        <f>IF($Q28="B", (I28*$N28),0)</f>
        <v>0</v>
      </c>
      <c r="AC28" s="2">
        <f>IF($Q28="B", (J28*$N28),0)</f>
        <v>0</v>
      </c>
      <c r="AD28" s="2">
        <f>IF($Q28="B", (K28*$N28),0)</f>
        <v>0</v>
      </c>
      <c r="AE28" s="3">
        <f>IF($Q28="B", (F28*$N28),0)</f>
        <v>80</v>
      </c>
      <c r="AF28" s="38"/>
      <c r="AG28" s="36"/>
      <c r="AH28" s="36"/>
      <c r="AI28" s="30"/>
      <c r="AJ28" s="78">
        <f>IF($Q28="C", (G28*$N28),0)</f>
        <v>0</v>
      </c>
      <c r="AK28" s="10">
        <f>IF($Q28="C", (H28*$N28),0)</f>
        <v>0</v>
      </c>
      <c r="AL28" s="10">
        <f>IF($Q28="C", (I28*$N28),0)</f>
        <v>0</v>
      </c>
      <c r="AM28" s="10">
        <f>IF($Q28="C", (J28*$N28),0)</f>
        <v>0</v>
      </c>
      <c r="AN28" s="10">
        <f>IF($Q28="C", (K28*$N28),0)</f>
        <v>0</v>
      </c>
      <c r="AO28" s="2">
        <f>IF($Q28="C", (F28*$N28),0)</f>
        <v>0</v>
      </c>
      <c r="AP28" s="38"/>
    </row>
    <row r="29" spans="1:42" s="157" customFormat="1">
      <c r="A29" s="100"/>
      <c r="E29" s="158"/>
      <c r="F29" s="159"/>
      <c r="G29" s="160"/>
      <c r="H29" s="160"/>
      <c r="I29" s="160"/>
      <c r="J29" s="160"/>
      <c r="K29" s="161"/>
      <c r="L29" s="172" t="s">
        <v>73</v>
      </c>
      <c r="M29" s="173">
        <f>SUMIF(Q28:Q28,"B",M28:M28)</f>
        <v>1016</v>
      </c>
      <c r="N29" s="174" t="s">
        <v>73</v>
      </c>
      <c r="O29" s="173"/>
      <c r="P29" s="162"/>
      <c r="Q29" s="163"/>
      <c r="R29" s="184"/>
      <c r="S29" s="190"/>
      <c r="T29"/>
      <c r="U29"/>
      <c r="V29"/>
      <c r="W29"/>
      <c r="X29"/>
      <c r="Y29" s="164"/>
      <c r="Z29" s="165"/>
      <c r="AA29" s="165"/>
      <c r="AB29" s="165"/>
      <c r="AC29" s="165"/>
      <c r="AD29" s="165"/>
      <c r="AE29" s="166"/>
      <c r="AF29" s="167"/>
      <c r="AG29" s="165"/>
      <c r="AH29" s="165"/>
      <c r="AI29" s="30"/>
      <c r="AJ29" s="168"/>
      <c r="AK29" s="165"/>
      <c r="AL29" s="165"/>
      <c r="AM29" s="165"/>
      <c r="AN29" s="165"/>
      <c r="AO29" s="165"/>
      <c r="AP29" s="167"/>
    </row>
    <row r="30" spans="1:42" s="157" customFormat="1">
      <c r="A30" s="100" t="s">
        <v>110</v>
      </c>
      <c r="E30" s="158"/>
      <c r="F30" s="159"/>
      <c r="G30" s="160"/>
      <c r="H30" s="160"/>
      <c r="I30" s="160"/>
      <c r="J30" s="160"/>
      <c r="K30" s="161"/>
      <c r="L30" s="172"/>
      <c r="M30" s="173"/>
      <c r="N30" s="174">
        <v>1</v>
      </c>
      <c r="O30" s="173"/>
      <c r="P30" s="162"/>
      <c r="Q30" s="163"/>
      <c r="R30" s="184"/>
      <c r="S30" s="190"/>
      <c r="T30"/>
      <c r="U30"/>
      <c r="V30"/>
      <c r="W30"/>
      <c r="X30"/>
      <c r="Y30" s="164"/>
      <c r="Z30" s="165"/>
      <c r="AA30" s="165"/>
      <c r="AB30" s="165"/>
      <c r="AC30" s="165"/>
      <c r="AD30" s="165"/>
      <c r="AE30" s="166"/>
      <c r="AF30" s="167"/>
      <c r="AG30" s="165"/>
      <c r="AH30" s="165"/>
      <c r="AI30" s="30"/>
      <c r="AJ30" s="168"/>
      <c r="AK30" s="165"/>
      <c r="AL30" s="165"/>
      <c r="AM30" s="165"/>
      <c r="AN30" s="165"/>
      <c r="AO30" s="165"/>
      <c r="AP30" s="167"/>
    </row>
    <row r="31" spans="1:42" s="37" customFormat="1">
      <c r="A31" s="169" t="s">
        <v>78</v>
      </c>
      <c r="B31" s="39" t="s">
        <v>25</v>
      </c>
      <c r="C31">
        <v>0</v>
      </c>
      <c r="D31" s="39" t="s">
        <v>9</v>
      </c>
      <c r="E31" s="30">
        <v>0</v>
      </c>
      <c r="F31" s="131">
        <f>E31*C31</f>
        <v>0</v>
      </c>
      <c r="G31" s="139">
        <v>0</v>
      </c>
      <c r="H31" s="139">
        <v>2</v>
      </c>
      <c r="I31" s="139">
        <v>0</v>
      </c>
      <c r="J31" s="139">
        <v>0</v>
      </c>
      <c r="K31" s="140">
        <v>0</v>
      </c>
      <c r="L31" t="s">
        <v>8</v>
      </c>
      <c r="M31" s="30">
        <f>((Shop*G31)+(M_Tech*H31)+(CMM*I31)+(ENG*J31)+(DES*K31))*N31</f>
        <v>6604</v>
      </c>
      <c r="N31">
        <v>26</v>
      </c>
      <c r="O31" s="40">
        <f>M31+(N31*F31)</f>
        <v>6604</v>
      </c>
      <c r="P31" s="40"/>
      <c r="Q31" s="106" t="s">
        <v>42</v>
      </c>
      <c r="R31" s="182" t="s">
        <v>92</v>
      </c>
      <c r="S31" s="188" t="str">
        <f>CONCATENATE(Q31,R31,Y31)</f>
        <v>BPD2009</v>
      </c>
      <c r="T31"/>
      <c r="U31"/>
      <c r="V31"/>
      <c r="W31"/>
      <c r="X31"/>
      <c r="Y31" s="83">
        <v>2009</v>
      </c>
      <c r="Z31" s="2">
        <f t="shared" ref="Z31:AD35" si="8">IF($Q31="B", (G31*$N31),0)</f>
        <v>0</v>
      </c>
      <c r="AA31" s="2">
        <f t="shared" si="8"/>
        <v>52</v>
      </c>
      <c r="AB31" s="2">
        <f t="shared" si="8"/>
        <v>0</v>
      </c>
      <c r="AC31" s="2">
        <f t="shared" si="8"/>
        <v>0</v>
      </c>
      <c r="AD31" s="2">
        <f t="shared" si="8"/>
        <v>0</v>
      </c>
      <c r="AE31" s="3">
        <f>IF($Q31="B", (F31*$N31),0)</f>
        <v>0</v>
      </c>
      <c r="AF31" s="38"/>
      <c r="AG31" s="36"/>
      <c r="AH31" s="36"/>
      <c r="AI31" s="30"/>
      <c r="AJ31" s="78">
        <f t="shared" ref="AJ31:AN35" si="9">IF($Q31="C", (G31*$N31),0)</f>
        <v>0</v>
      </c>
      <c r="AK31" s="10">
        <f t="shared" si="9"/>
        <v>0</v>
      </c>
      <c r="AL31" s="10">
        <f t="shared" si="9"/>
        <v>0</v>
      </c>
      <c r="AM31" s="10">
        <f t="shared" si="9"/>
        <v>0</v>
      </c>
      <c r="AN31" s="10">
        <f t="shared" si="9"/>
        <v>0</v>
      </c>
      <c r="AO31" s="2">
        <f>IF($Q31="C", (F31*$N31),0)</f>
        <v>0</v>
      </c>
      <c r="AP31" s="38"/>
    </row>
    <row r="32" spans="1:42" s="37" customFormat="1">
      <c r="A32" s="169" t="s">
        <v>86</v>
      </c>
      <c r="B32" s="39" t="s">
        <v>25</v>
      </c>
      <c r="C32">
        <v>0</v>
      </c>
      <c r="D32" s="39" t="s">
        <v>9</v>
      </c>
      <c r="E32" s="30">
        <v>0</v>
      </c>
      <c r="F32" s="131">
        <f>E32*C32</f>
        <v>0</v>
      </c>
      <c r="G32" s="139">
        <v>0.6</v>
      </c>
      <c r="H32" s="139">
        <v>0</v>
      </c>
      <c r="I32" s="139">
        <v>0</v>
      </c>
      <c r="J32" s="139">
        <v>0</v>
      </c>
      <c r="K32" s="140">
        <v>0</v>
      </c>
      <c r="L32" t="s">
        <v>8</v>
      </c>
      <c r="M32" s="30">
        <f>((Shop*G32)+(M_Tech*H32)+(CMM*I32)+(ENG*J32)+(DES*K32))*N32</f>
        <v>3240</v>
      </c>
      <c r="N32">
        <v>40</v>
      </c>
      <c r="O32" s="40">
        <f>M32+(N32*F32)</f>
        <v>3240</v>
      </c>
      <c r="P32" s="40"/>
      <c r="Q32" s="106" t="s">
        <v>42</v>
      </c>
      <c r="R32" s="182" t="s">
        <v>92</v>
      </c>
      <c r="S32" s="188" t="str">
        <f>CONCATENATE(Q32,R32,Y32)</f>
        <v>BPD2009</v>
      </c>
      <c r="T32"/>
      <c r="U32"/>
      <c r="V32"/>
      <c r="W32"/>
      <c r="X32"/>
      <c r="Y32" s="83">
        <v>2009</v>
      </c>
      <c r="Z32" s="2">
        <f t="shared" si="8"/>
        <v>24</v>
      </c>
      <c r="AA32" s="2">
        <f t="shared" si="8"/>
        <v>0</v>
      </c>
      <c r="AB32" s="2">
        <f t="shared" si="8"/>
        <v>0</v>
      </c>
      <c r="AC32" s="2">
        <f t="shared" si="8"/>
        <v>0</v>
      </c>
      <c r="AD32" s="2">
        <f t="shared" si="8"/>
        <v>0</v>
      </c>
      <c r="AE32" s="3">
        <f>IF($Q32="B", (F32*$N32),0)</f>
        <v>0</v>
      </c>
      <c r="AF32" s="38"/>
      <c r="AG32" s="36"/>
      <c r="AH32" s="36"/>
      <c r="AI32" s="30"/>
      <c r="AJ32" s="78">
        <f t="shared" si="9"/>
        <v>0</v>
      </c>
      <c r="AK32" s="10">
        <f t="shared" si="9"/>
        <v>0</v>
      </c>
      <c r="AL32" s="10">
        <f t="shared" si="9"/>
        <v>0</v>
      </c>
      <c r="AM32" s="10">
        <f t="shared" si="9"/>
        <v>0</v>
      </c>
      <c r="AN32" s="10">
        <f t="shared" si="9"/>
        <v>0</v>
      </c>
      <c r="AO32" s="2">
        <f>IF($Q32="C", (F32*$N32),0)</f>
        <v>0</v>
      </c>
      <c r="AP32" s="38"/>
    </row>
    <row r="33" spans="1:42" s="37" customFormat="1">
      <c r="A33" s="169" t="s">
        <v>79</v>
      </c>
      <c r="B33" s="39" t="s">
        <v>25</v>
      </c>
      <c r="C33">
        <v>0</v>
      </c>
      <c r="D33" s="39" t="s">
        <v>9</v>
      </c>
      <c r="E33" s="30">
        <v>0</v>
      </c>
      <c r="F33" s="131">
        <f>E33*C33</f>
        <v>0</v>
      </c>
      <c r="G33" s="139">
        <v>0</v>
      </c>
      <c r="H33" s="139">
        <v>2</v>
      </c>
      <c r="I33" s="139">
        <v>0</v>
      </c>
      <c r="J33" s="139">
        <v>0</v>
      </c>
      <c r="K33" s="140">
        <v>0</v>
      </c>
      <c r="L33" t="s">
        <v>8</v>
      </c>
      <c r="M33" s="30">
        <f>((Shop*G33)+(M_Tech*H33)+(CMM*I33)+(ENG*J33)+(DES*K33))*N33</f>
        <v>10160</v>
      </c>
      <c r="N33">
        <v>40</v>
      </c>
      <c r="O33" s="40">
        <f>M33+(N33*F33)</f>
        <v>10160</v>
      </c>
      <c r="P33" s="40"/>
      <c r="Q33" s="106" t="s">
        <v>42</v>
      </c>
      <c r="R33" s="182" t="s">
        <v>92</v>
      </c>
      <c r="S33" s="188" t="str">
        <f>CONCATENATE(Q33,R33,Y33)</f>
        <v>BPD2009</v>
      </c>
      <c r="T33"/>
      <c r="U33"/>
      <c r="V33"/>
      <c r="W33"/>
      <c r="X33"/>
      <c r="Y33" s="83">
        <v>2009</v>
      </c>
      <c r="Z33" s="2">
        <f t="shared" si="8"/>
        <v>0</v>
      </c>
      <c r="AA33" s="2">
        <f t="shared" si="8"/>
        <v>80</v>
      </c>
      <c r="AB33" s="2">
        <f t="shared" si="8"/>
        <v>0</v>
      </c>
      <c r="AC33" s="2">
        <f t="shared" si="8"/>
        <v>0</v>
      </c>
      <c r="AD33" s="2">
        <f t="shared" si="8"/>
        <v>0</v>
      </c>
      <c r="AE33" s="3">
        <f>IF($Q33="B", (F33*$N33),0)</f>
        <v>0</v>
      </c>
      <c r="AF33" s="38"/>
      <c r="AG33" s="36"/>
      <c r="AH33" s="36"/>
      <c r="AI33" s="30"/>
      <c r="AJ33" s="78">
        <f t="shared" si="9"/>
        <v>0</v>
      </c>
      <c r="AK33" s="10">
        <f t="shared" si="9"/>
        <v>0</v>
      </c>
      <c r="AL33" s="10">
        <f t="shared" si="9"/>
        <v>0</v>
      </c>
      <c r="AM33" s="10">
        <f t="shared" si="9"/>
        <v>0</v>
      </c>
      <c r="AN33" s="10">
        <f t="shared" si="9"/>
        <v>0</v>
      </c>
      <c r="AO33" s="2">
        <f>IF($Q33="C", (F33*$N33),0)</f>
        <v>0</v>
      </c>
      <c r="AP33" s="38"/>
    </row>
    <row r="34" spans="1:42" s="37" customFormat="1">
      <c r="A34" s="169" t="s">
        <v>116</v>
      </c>
      <c r="B34" s="39" t="s">
        <v>25</v>
      </c>
      <c r="C34">
        <v>0</v>
      </c>
      <c r="D34" s="39" t="s">
        <v>9</v>
      </c>
      <c r="E34" s="30">
        <v>0</v>
      </c>
      <c r="F34" s="131">
        <f>E34*C34</f>
        <v>0</v>
      </c>
      <c r="G34" s="139">
        <v>0</v>
      </c>
      <c r="H34" s="139">
        <v>8</v>
      </c>
      <c r="I34" s="139">
        <v>0</v>
      </c>
      <c r="J34" s="139">
        <v>2</v>
      </c>
      <c r="K34" s="140">
        <v>0</v>
      </c>
      <c r="L34" t="s">
        <v>8</v>
      </c>
      <c r="M34" s="30">
        <f>((Shop*G34)+(M_Tech*H34)+(CMM*I34)+(ENG*J34)+(DES*K34))*N34</f>
        <v>6580</v>
      </c>
      <c r="N34">
        <v>5</v>
      </c>
      <c r="O34" s="40">
        <f>M34+(N34*F34)</f>
        <v>6580</v>
      </c>
      <c r="P34" s="40"/>
      <c r="Q34" s="106" t="s">
        <v>42</v>
      </c>
      <c r="R34" s="182" t="s">
        <v>92</v>
      </c>
      <c r="S34" s="188" t="str">
        <f>CONCATENATE(Q34,R34,Y34)</f>
        <v>BPD2009</v>
      </c>
      <c r="T34"/>
      <c r="U34"/>
      <c r="V34"/>
      <c r="W34"/>
      <c r="X34"/>
      <c r="Y34" s="83">
        <v>2009</v>
      </c>
      <c r="Z34" s="2">
        <f t="shared" si="8"/>
        <v>0</v>
      </c>
      <c r="AA34" s="2">
        <f t="shared" si="8"/>
        <v>40</v>
      </c>
      <c r="AB34" s="2">
        <f t="shared" si="8"/>
        <v>0</v>
      </c>
      <c r="AC34" s="2">
        <f t="shared" si="8"/>
        <v>10</v>
      </c>
      <c r="AD34" s="2">
        <f t="shared" si="8"/>
        <v>0</v>
      </c>
      <c r="AE34" s="3">
        <f>IF($Q34="B", (F34*$N34),0)</f>
        <v>0</v>
      </c>
      <c r="AF34" s="38"/>
      <c r="AG34" s="36"/>
      <c r="AH34" s="36"/>
      <c r="AI34" s="30"/>
      <c r="AJ34" s="78">
        <f>IF($Q34="C", (G34*$N34),0)</f>
        <v>0</v>
      </c>
      <c r="AK34" s="10">
        <f>IF($Q34="C", (H34*$N34),0)</f>
        <v>0</v>
      </c>
      <c r="AL34" s="10">
        <f>IF($Q34="C", (I34*$N34),0)</f>
        <v>0</v>
      </c>
      <c r="AM34" s="10">
        <f>IF($Q34="C", (J34*$N34),0)</f>
        <v>0</v>
      </c>
      <c r="AN34" s="10">
        <f>IF($Q34="C", (K34*$N34),0)</f>
        <v>0</v>
      </c>
      <c r="AO34" s="2">
        <f>IF($Q34="C", (F34*$N34),0)</f>
        <v>0</v>
      </c>
      <c r="AP34" s="38"/>
    </row>
    <row r="35" spans="1:42" s="37" customFormat="1">
      <c r="A35" s="169" t="s">
        <v>80</v>
      </c>
      <c r="B35" s="39" t="s">
        <v>25</v>
      </c>
      <c r="C35">
        <v>0</v>
      </c>
      <c r="D35" s="39" t="s">
        <v>9</v>
      </c>
      <c r="E35" s="30">
        <v>0</v>
      </c>
      <c r="F35" s="131">
        <f>E35*C35</f>
        <v>0</v>
      </c>
      <c r="G35" s="139">
        <v>0</v>
      </c>
      <c r="H35" s="139">
        <v>0</v>
      </c>
      <c r="I35" s="139">
        <v>1</v>
      </c>
      <c r="J35" s="139">
        <v>0.4</v>
      </c>
      <c r="K35" s="140">
        <v>0</v>
      </c>
      <c r="L35" t="s">
        <v>8</v>
      </c>
      <c r="M35" s="30">
        <f>((Shop*G35)+(M_Tech*H35)+(CMM*I35)+(ENG*J35)+(DES*K35))*N35</f>
        <v>7840</v>
      </c>
      <c r="N35">
        <v>40</v>
      </c>
      <c r="O35" s="40">
        <f>M35+(N35*F35)</f>
        <v>7840</v>
      </c>
      <c r="P35" s="40"/>
      <c r="Q35" s="106" t="s">
        <v>42</v>
      </c>
      <c r="R35" s="182" t="s">
        <v>92</v>
      </c>
      <c r="S35" s="188" t="str">
        <f>CONCATENATE(Q35,R35,Y35)</f>
        <v>BPD2009</v>
      </c>
      <c r="T35"/>
      <c r="U35"/>
      <c r="V35"/>
      <c r="W35"/>
      <c r="X35"/>
      <c r="Y35" s="83">
        <v>2009</v>
      </c>
      <c r="Z35" s="2">
        <f t="shared" si="8"/>
        <v>0</v>
      </c>
      <c r="AA35" s="2">
        <f t="shared" si="8"/>
        <v>0</v>
      </c>
      <c r="AB35" s="2">
        <f t="shared" si="8"/>
        <v>40</v>
      </c>
      <c r="AC35" s="2">
        <f t="shared" si="8"/>
        <v>16</v>
      </c>
      <c r="AD35" s="2">
        <f t="shared" si="8"/>
        <v>0</v>
      </c>
      <c r="AE35" s="3">
        <f>IF($Q35="B", (F35*$N35),0)</f>
        <v>0</v>
      </c>
      <c r="AF35" s="38"/>
      <c r="AG35" s="36"/>
      <c r="AH35" s="36"/>
      <c r="AI35" s="30"/>
      <c r="AJ35" s="78">
        <f t="shared" si="9"/>
        <v>0</v>
      </c>
      <c r="AK35" s="10">
        <f t="shared" si="9"/>
        <v>0</v>
      </c>
      <c r="AL35" s="10">
        <f t="shared" si="9"/>
        <v>0</v>
      </c>
      <c r="AM35" s="10">
        <f t="shared" si="9"/>
        <v>0</v>
      </c>
      <c r="AN35" s="10">
        <f t="shared" si="9"/>
        <v>0</v>
      </c>
      <c r="AO35" s="2">
        <f>IF($Q35="C", (F35*$N35),0)</f>
        <v>0</v>
      </c>
      <c r="AP35" s="38"/>
    </row>
    <row r="36" spans="1:42" s="157" customFormat="1">
      <c r="A36" s="100" t="s">
        <v>115</v>
      </c>
      <c r="E36" s="158"/>
      <c r="F36" s="159"/>
      <c r="G36" s="160"/>
      <c r="H36" s="160"/>
      <c r="I36" s="160"/>
      <c r="J36" s="160"/>
      <c r="K36" s="161"/>
      <c r="L36" s="172" t="s">
        <v>73</v>
      </c>
      <c r="M36" s="173">
        <f>SUMIF(Q31:Q35,"B",M31:M35)</f>
        <v>34424</v>
      </c>
      <c r="N36" s="174" t="s">
        <v>73</v>
      </c>
      <c r="O36" s="173"/>
      <c r="P36" s="162"/>
      <c r="Q36" s="163"/>
      <c r="R36" s="184"/>
      <c r="S36" s="190"/>
      <c r="T36"/>
      <c r="U36"/>
      <c r="V36"/>
      <c r="W36"/>
      <c r="X36"/>
      <c r="Y36" s="83"/>
      <c r="Z36" s="165"/>
      <c r="AA36" s="165"/>
      <c r="AB36" s="165"/>
      <c r="AC36" s="165"/>
      <c r="AD36" s="165"/>
      <c r="AE36" s="166"/>
      <c r="AF36" s="167"/>
      <c r="AG36" s="165"/>
      <c r="AH36" s="165"/>
      <c r="AI36" s="30"/>
      <c r="AJ36" s="168"/>
      <c r="AK36" s="165"/>
      <c r="AL36" s="165"/>
      <c r="AM36" s="165"/>
      <c r="AN36" s="165"/>
      <c r="AO36" s="165"/>
      <c r="AP36" s="167"/>
    </row>
    <row r="37" spans="1:42" s="37" customFormat="1">
      <c r="A37" s="169" t="s">
        <v>78</v>
      </c>
      <c r="B37" s="39" t="s">
        <v>25</v>
      </c>
      <c r="C37">
        <v>0</v>
      </c>
      <c r="D37" s="39" t="s">
        <v>9</v>
      </c>
      <c r="E37" s="30">
        <v>0</v>
      </c>
      <c r="F37" s="131">
        <f>E37*C37</f>
        <v>0</v>
      </c>
      <c r="G37" s="139">
        <v>0</v>
      </c>
      <c r="H37" s="139">
        <v>2</v>
      </c>
      <c r="I37" s="139">
        <v>0</v>
      </c>
      <c r="J37" s="139">
        <v>0</v>
      </c>
      <c r="K37" s="140">
        <v>0</v>
      </c>
      <c r="L37" t="s">
        <v>8</v>
      </c>
      <c r="M37" s="30">
        <f>((Shop*G37)+(M_Tech*H37)+(CMM*I37)+(ENG*J37)+(DES*K37))*N37</f>
        <v>1016</v>
      </c>
      <c r="N37">
        <v>4</v>
      </c>
      <c r="O37" s="40">
        <f>M37+(N37*F37)</f>
        <v>1016</v>
      </c>
      <c r="P37" s="40"/>
      <c r="Q37" s="106" t="s">
        <v>42</v>
      </c>
      <c r="R37" s="182" t="s">
        <v>92</v>
      </c>
      <c r="S37" s="188" t="str">
        <f>CONCATENATE(Q37,R37,Y37)</f>
        <v>BPD2009</v>
      </c>
      <c r="T37"/>
      <c r="U37"/>
      <c r="V37"/>
      <c r="W37"/>
      <c r="X37"/>
      <c r="Y37" s="83">
        <v>2009</v>
      </c>
      <c r="Z37" s="2">
        <f t="shared" ref="Z37:AD40" si="10">IF($Q37="B", (G37*$N37),0)</f>
        <v>0</v>
      </c>
      <c r="AA37" s="2">
        <f t="shared" si="10"/>
        <v>8</v>
      </c>
      <c r="AB37" s="2">
        <f t="shared" si="10"/>
        <v>0</v>
      </c>
      <c r="AC37" s="2">
        <f t="shared" si="10"/>
        <v>0</v>
      </c>
      <c r="AD37" s="2">
        <f t="shared" si="10"/>
        <v>0</v>
      </c>
      <c r="AE37" s="3">
        <f>IF($Q37="B", (F37*$N37),0)</f>
        <v>0</v>
      </c>
      <c r="AF37" s="38"/>
      <c r="AG37" s="36"/>
      <c r="AH37" s="36"/>
      <c r="AI37" s="30"/>
      <c r="AJ37" s="78">
        <f t="shared" ref="AJ37:AN40" si="11">IF($Q37="C", (G37*$N37),0)</f>
        <v>0</v>
      </c>
      <c r="AK37" s="10">
        <f t="shared" si="11"/>
        <v>0</v>
      </c>
      <c r="AL37" s="10">
        <f t="shared" si="11"/>
        <v>0</v>
      </c>
      <c r="AM37" s="10">
        <f t="shared" si="11"/>
        <v>0</v>
      </c>
      <c r="AN37" s="10">
        <f t="shared" si="11"/>
        <v>0</v>
      </c>
      <c r="AO37" s="2">
        <f>IF($Q37="C", (F37*$N37),0)</f>
        <v>0</v>
      </c>
      <c r="AP37" s="38"/>
    </row>
    <row r="38" spans="1:42" s="37" customFormat="1">
      <c r="A38" s="169" t="s">
        <v>79</v>
      </c>
      <c r="B38" s="39" t="s">
        <v>25</v>
      </c>
      <c r="C38">
        <v>0</v>
      </c>
      <c r="D38" s="39" t="s">
        <v>9</v>
      </c>
      <c r="E38" s="30">
        <v>0</v>
      </c>
      <c r="F38" s="131">
        <f>E38*C38</f>
        <v>0</v>
      </c>
      <c r="G38" s="139">
        <v>0</v>
      </c>
      <c r="H38" s="139">
        <v>2</v>
      </c>
      <c r="I38" s="139">
        <v>0</v>
      </c>
      <c r="J38" s="139">
        <v>0</v>
      </c>
      <c r="K38" s="140">
        <v>0</v>
      </c>
      <c r="L38" t="s">
        <v>8</v>
      </c>
      <c r="M38" s="30">
        <f>((Shop*G38)+(M_Tech*H38)+(CMM*I38)+(ENG*J38)+(DES*K38))*N38</f>
        <v>1016</v>
      </c>
      <c r="N38">
        <v>4</v>
      </c>
      <c r="O38" s="40">
        <f>M38+(N38*F38)</f>
        <v>1016</v>
      </c>
      <c r="P38" s="40"/>
      <c r="Q38" s="106" t="s">
        <v>42</v>
      </c>
      <c r="R38" s="182" t="s">
        <v>92</v>
      </c>
      <c r="S38" s="188" t="str">
        <f>CONCATENATE(Q38,R38,Y38)</f>
        <v>BPD2009</v>
      </c>
      <c r="T38"/>
      <c r="U38"/>
      <c r="V38"/>
      <c r="W38"/>
      <c r="X38"/>
      <c r="Y38" s="83">
        <v>2009</v>
      </c>
      <c r="Z38" s="2">
        <f t="shared" si="10"/>
        <v>0</v>
      </c>
      <c r="AA38" s="2">
        <f t="shared" si="10"/>
        <v>8</v>
      </c>
      <c r="AB38" s="2">
        <f t="shared" si="10"/>
        <v>0</v>
      </c>
      <c r="AC38" s="2">
        <f t="shared" si="10"/>
        <v>0</v>
      </c>
      <c r="AD38" s="2">
        <f t="shared" si="10"/>
        <v>0</v>
      </c>
      <c r="AE38" s="3">
        <f>IF($Q38="B", (F38*$N38),0)</f>
        <v>0</v>
      </c>
      <c r="AF38" s="38"/>
      <c r="AG38" s="36"/>
      <c r="AH38" s="36"/>
      <c r="AI38" s="30"/>
      <c r="AJ38" s="78">
        <f t="shared" si="11"/>
        <v>0</v>
      </c>
      <c r="AK38" s="10">
        <f t="shared" si="11"/>
        <v>0</v>
      </c>
      <c r="AL38" s="10">
        <f t="shared" si="11"/>
        <v>0</v>
      </c>
      <c r="AM38" s="10">
        <f t="shared" si="11"/>
        <v>0</v>
      </c>
      <c r="AN38" s="10">
        <f t="shared" si="11"/>
        <v>0</v>
      </c>
      <c r="AO38" s="2">
        <f>IF($Q38="C", (F38*$N38),0)</f>
        <v>0</v>
      </c>
      <c r="AP38" s="38"/>
    </row>
    <row r="39" spans="1:42" s="37" customFormat="1">
      <c r="A39" s="169" t="s">
        <v>116</v>
      </c>
      <c r="B39" s="39" t="s">
        <v>25</v>
      </c>
      <c r="C39">
        <v>0</v>
      </c>
      <c r="D39" s="39" t="s">
        <v>9</v>
      </c>
      <c r="E39" s="30">
        <v>0</v>
      </c>
      <c r="F39" s="131">
        <f>E39*C39</f>
        <v>0</v>
      </c>
      <c r="G39" s="139">
        <v>0</v>
      </c>
      <c r="H39" s="139">
        <v>8</v>
      </c>
      <c r="I39" s="139">
        <v>0</v>
      </c>
      <c r="J39" s="139">
        <v>0</v>
      </c>
      <c r="K39" s="140">
        <v>0</v>
      </c>
      <c r="L39" t="s">
        <v>8</v>
      </c>
      <c r="M39" s="30">
        <f>((Shop*G39)+(M_Tech*H39)+(CMM*I39)+(ENG*J39)+(DES*K39))*N39</f>
        <v>1016</v>
      </c>
      <c r="N39">
        <v>1</v>
      </c>
      <c r="O39" s="40">
        <f>M39+(N39*F39)</f>
        <v>1016</v>
      </c>
      <c r="P39" s="40"/>
      <c r="Q39" s="106" t="s">
        <v>42</v>
      </c>
      <c r="R39" s="182" t="s">
        <v>92</v>
      </c>
      <c r="S39" s="188" t="str">
        <f>CONCATENATE(Q39,R39,Y39)</f>
        <v>BPD2009</v>
      </c>
      <c r="T39"/>
      <c r="U39"/>
      <c r="V39"/>
      <c r="W39"/>
      <c r="X39"/>
      <c r="Y39" s="83">
        <v>2009</v>
      </c>
      <c r="Z39" s="2">
        <f t="shared" si="10"/>
        <v>0</v>
      </c>
      <c r="AA39" s="2">
        <f t="shared" si="10"/>
        <v>8</v>
      </c>
      <c r="AB39" s="2">
        <f t="shared" si="10"/>
        <v>0</v>
      </c>
      <c r="AC39" s="2">
        <f t="shared" si="10"/>
        <v>0</v>
      </c>
      <c r="AD39" s="2">
        <f t="shared" si="10"/>
        <v>0</v>
      </c>
      <c r="AE39" s="3">
        <f>IF($Q39="B", (F39*$N39),0)</f>
        <v>0</v>
      </c>
      <c r="AF39" s="38"/>
      <c r="AG39" s="36"/>
      <c r="AH39" s="36"/>
      <c r="AI39" s="30"/>
      <c r="AJ39" s="78">
        <f t="shared" si="11"/>
        <v>0</v>
      </c>
      <c r="AK39" s="10">
        <f t="shared" si="11"/>
        <v>0</v>
      </c>
      <c r="AL39" s="10">
        <f t="shared" si="11"/>
        <v>0</v>
      </c>
      <c r="AM39" s="10">
        <f t="shared" si="11"/>
        <v>0</v>
      </c>
      <c r="AN39" s="10">
        <f t="shared" si="11"/>
        <v>0</v>
      </c>
      <c r="AO39" s="2">
        <f>IF($Q39="C", (F39*$N39),0)</f>
        <v>0</v>
      </c>
      <c r="AP39" s="38"/>
    </row>
    <row r="40" spans="1:42" s="37" customFormat="1">
      <c r="A40" s="169" t="s">
        <v>80</v>
      </c>
      <c r="B40" s="39" t="s">
        <v>25</v>
      </c>
      <c r="C40">
        <v>0</v>
      </c>
      <c r="D40" s="39" t="s">
        <v>9</v>
      </c>
      <c r="E40" s="30">
        <v>0</v>
      </c>
      <c r="F40" s="131">
        <f>E40*C40</f>
        <v>0</v>
      </c>
      <c r="G40" s="139">
        <v>0</v>
      </c>
      <c r="H40" s="139">
        <v>0</v>
      </c>
      <c r="I40" s="139">
        <v>1</v>
      </c>
      <c r="J40" s="139">
        <v>0.4</v>
      </c>
      <c r="K40" s="140">
        <v>0</v>
      </c>
      <c r="L40" t="s">
        <v>8</v>
      </c>
      <c r="M40" s="30">
        <f>((Shop*G40)+(M_Tech*H40)+(CMM*I40)+(ENG*J40)+(DES*K40))*N40</f>
        <v>784</v>
      </c>
      <c r="N40">
        <v>4</v>
      </c>
      <c r="O40" s="40">
        <f>M40+(N40*F40)</f>
        <v>784</v>
      </c>
      <c r="P40" s="40"/>
      <c r="Q40" s="106" t="s">
        <v>42</v>
      </c>
      <c r="R40" s="182" t="s">
        <v>92</v>
      </c>
      <c r="S40" s="188" t="str">
        <f>CONCATENATE(Q40,R40,Y40)</f>
        <v>BPD2009</v>
      </c>
      <c r="T40"/>
      <c r="U40"/>
      <c r="V40"/>
      <c r="W40"/>
      <c r="X40"/>
      <c r="Y40" s="83">
        <v>2009</v>
      </c>
      <c r="Z40" s="2">
        <f t="shared" si="10"/>
        <v>0</v>
      </c>
      <c r="AA40" s="2">
        <f t="shared" si="10"/>
        <v>0</v>
      </c>
      <c r="AB40" s="2">
        <f t="shared" si="10"/>
        <v>4</v>
      </c>
      <c r="AC40" s="2">
        <f t="shared" si="10"/>
        <v>1.6</v>
      </c>
      <c r="AD40" s="2">
        <f t="shared" si="10"/>
        <v>0</v>
      </c>
      <c r="AE40" s="3">
        <f>IF($Q40="B", (F40*$N40),0)</f>
        <v>0</v>
      </c>
      <c r="AF40" s="38"/>
      <c r="AG40" s="36"/>
      <c r="AH40" s="36"/>
      <c r="AI40" s="30"/>
      <c r="AJ40" s="78">
        <f t="shared" si="11"/>
        <v>0</v>
      </c>
      <c r="AK40" s="10">
        <f t="shared" si="11"/>
        <v>0</v>
      </c>
      <c r="AL40" s="10">
        <f t="shared" si="11"/>
        <v>0</v>
      </c>
      <c r="AM40" s="10">
        <f t="shared" si="11"/>
        <v>0</v>
      </c>
      <c r="AN40" s="10">
        <f t="shared" si="11"/>
        <v>0</v>
      </c>
      <c r="AO40" s="2">
        <f>IF($Q40="C", (F40*$N40),0)</f>
        <v>0</v>
      </c>
      <c r="AP40" s="38"/>
    </row>
    <row r="41" spans="1:42" s="157" customFormat="1">
      <c r="A41" s="100"/>
      <c r="E41" s="158"/>
      <c r="F41" s="159"/>
      <c r="G41" s="160"/>
      <c r="H41" s="160"/>
      <c r="I41" s="160"/>
      <c r="J41" s="160"/>
      <c r="K41" s="161"/>
      <c r="L41" s="172" t="s">
        <v>73</v>
      </c>
      <c r="M41" s="173">
        <f>SUMIF(Q37:Q40,"B",M37:M40)</f>
        <v>3832</v>
      </c>
      <c r="N41" s="174" t="s">
        <v>73</v>
      </c>
      <c r="O41" s="173"/>
      <c r="P41" s="162"/>
      <c r="Q41" s="163"/>
      <c r="R41" s="184"/>
      <c r="S41" s="190"/>
      <c r="T41"/>
      <c r="U41"/>
      <c r="V41"/>
      <c r="W41"/>
      <c r="X41"/>
      <c r="Y41" s="83"/>
      <c r="Z41" s="165"/>
      <c r="AA41" s="165"/>
      <c r="AB41" s="165"/>
      <c r="AC41" s="165"/>
      <c r="AD41" s="165"/>
      <c r="AE41" s="166"/>
      <c r="AF41" s="167"/>
      <c r="AG41" s="165"/>
      <c r="AH41" s="165"/>
      <c r="AI41" s="30"/>
      <c r="AJ41" s="168"/>
      <c r="AK41" s="165"/>
      <c r="AL41" s="165"/>
      <c r="AM41" s="165"/>
      <c r="AN41" s="165"/>
      <c r="AO41" s="165"/>
      <c r="AP41" s="167"/>
    </row>
    <row r="42" spans="1:42">
      <c r="A42" s="42" t="s">
        <v>81</v>
      </c>
      <c r="B42" s="7"/>
      <c r="C42" s="7"/>
      <c r="D42" s="7"/>
      <c r="E42" s="9"/>
      <c r="F42" s="8"/>
      <c r="G42" s="141"/>
      <c r="H42" s="141"/>
      <c r="I42" s="141"/>
      <c r="J42" s="141"/>
      <c r="K42" s="142"/>
      <c r="L42" s="7"/>
      <c r="M42" s="9">
        <f>SUMIF(Q27:Q41,"B",M27:M41)</f>
        <v>39272</v>
      </c>
      <c r="N42" s="233" t="s">
        <v>72</v>
      </c>
      <c r="O42" s="234"/>
      <c r="P42" s="235"/>
      <c r="Q42" s="107"/>
      <c r="R42" s="185"/>
      <c r="S42" s="189"/>
      <c r="T42" s="7"/>
      <c r="U42" s="7"/>
      <c r="V42" s="7"/>
      <c r="W42" s="7"/>
      <c r="X42" s="7"/>
      <c r="Y42" s="84"/>
      <c r="Z42" s="11">
        <f>SUM(Z27:Z41)</f>
        <v>24</v>
      </c>
      <c r="AA42" s="11">
        <f>SUM(AA27:AA41)</f>
        <v>204</v>
      </c>
      <c r="AB42" s="11">
        <f>SUM(AB27:AB41)</f>
        <v>44</v>
      </c>
      <c r="AC42" s="11">
        <f>SUM(AC27:AC41)</f>
        <v>27.6</v>
      </c>
      <c r="AD42" s="11">
        <f>SUM(AD27:AD41)</f>
        <v>0</v>
      </c>
      <c r="AE42" s="11"/>
      <c r="AF42" s="8">
        <f>SUM(AE27:AE41)</f>
        <v>80</v>
      </c>
      <c r="AG42" s="9">
        <f>(Shop*Z42)+M_Tech*AA42+CMM*AB42+ENG*AC42+DES*AD42+AF42</f>
        <v>39352</v>
      </c>
      <c r="AH42" s="9"/>
      <c r="AI42" s="8">
        <f>Shop*AJ42+M_Tech*AK42+CMM*AL42+ENG*AM42+DES*AN42+AP42</f>
        <v>0</v>
      </c>
      <c r="AJ42" s="11">
        <f>SUM(AJ27:AJ41)</f>
        <v>0</v>
      </c>
      <c r="AK42" s="11">
        <f>SUM(AK27:AK41)</f>
        <v>0</v>
      </c>
      <c r="AL42" s="11">
        <f>SUM(AL27:AL41)</f>
        <v>0</v>
      </c>
      <c r="AM42" s="11">
        <f>SUM(AM27:AM41)</f>
        <v>0</v>
      </c>
      <c r="AN42" s="11">
        <f>SUM(AN27:AN41)</f>
        <v>0</v>
      </c>
      <c r="AO42" s="11"/>
      <c r="AP42" s="8">
        <f>SUM(AO27:AO41)</f>
        <v>0</v>
      </c>
    </row>
    <row r="43" spans="1:42">
      <c r="F43" s="126"/>
      <c r="G43" s="139"/>
      <c r="H43" s="139"/>
      <c r="I43" s="139"/>
      <c r="J43" s="139"/>
      <c r="K43" s="140"/>
      <c r="M43" s="30"/>
      <c r="N43"/>
      <c r="O43" s="110"/>
      <c r="P43" s="40"/>
      <c r="Q43" s="210"/>
      <c r="R43" s="183"/>
      <c r="S43" s="194"/>
      <c r="T43"/>
      <c r="U43"/>
      <c r="V43"/>
      <c r="W43"/>
      <c r="X43"/>
      <c r="Y43" s="86"/>
      <c r="Z43" s="72"/>
      <c r="AA43" s="72"/>
      <c r="AB43" s="72"/>
      <c r="AC43" s="72"/>
      <c r="AD43" s="72"/>
      <c r="AE43" s="73"/>
      <c r="AF43" s="74"/>
      <c r="AG43" s="1"/>
      <c r="AH43" s="1"/>
      <c r="AJ43" s="79"/>
      <c r="AK43" s="2"/>
      <c r="AL43" s="2"/>
      <c r="AM43" s="2"/>
      <c r="AN43" s="2"/>
      <c r="AO43" s="2"/>
      <c r="AP43" s="71"/>
    </row>
    <row r="44" spans="1:42">
      <c r="A44" s="39" t="s">
        <v>111</v>
      </c>
      <c r="F44" s="126"/>
      <c r="G44" s="139"/>
      <c r="H44" s="139"/>
      <c r="I44" s="139"/>
      <c r="J44" s="139"/>
      <c r="K44" s="140"/>
      <c r="M44" s="30"/>
      <c r="N44"/>
      <c r="O44" s="41"/>
      <c r="P44" s="41"/>
      <c r="Q44" s="106"/>
      <c r="R44" s="182"/>
      <c r="S44" s="188"/>
      <c r="T44"/>
      <c r="U44"/>
      <c r="V44"/>
      <c r="W44"/>
      <c r="X44"/>
      <c r="Y44" s="83"/>
      <c r="Z44" s="10"/>
      <c r="AA44" s="10"/>
      <c r="AB44" s="10"/>
      <c r="AC44" s="10"/>
      <c r="AD44" s="10"/>
      <c r="AE44" s="3"/>
      <c r="AF44" s="71"/>
      <c r="AG44" s="2"/>
      <c r="AH44" s="2"/>
      <c r="AJ44" s="79"/>
      <c r="AK44" s="2"/>
      <c r="AL44" s="2"/>
      <c r="AM44" s="2"/>
      <c r="AN44" s="2"/>
      <c r="AO44" s="2"/>
      <c r="AP44" s="71"/>
    </row>
    <row r="45" spans="1:42">
      <c r="A45" s="39" t="s">
        <v>75</v>
      </c>
      <c r="B45" t="s">
        <v>18</v>
      </c>
      <c r="C45">
        <v>1</v>
      </c>
      <c r="D45" t="s">
        <v>19</v>
      </c>
      <c r="E45" s="30">
        <v>50</v>
      </c>
      <c r="F45" s="126">
        <f>E45*C45</f>
        <v>50</v>
      </c>
      <c r="G45" s="139">
        <v>4</v>
      </c>
      <c r="H45" s="139">
        <v>0</v>
      </c>
      <c r="I45" s="139">
        <v>0</v>
      </c>
      <c r="J45" s="139">
        <v>0</v>
      </c>
      <c r="K45" s="140">
        <v>0</v>
      </c>
      <c r="L45" t="s">
        <v>8</v>
      </c>
      <c r="M45" s="30">
        <f>((Shop*G45)+(M_Tech*H45)+(CMM*I45)+(ENG*J45)+(DES*K45))*N45</f>
        <v>540</v>
      </c>
      <c r="N45">
        <v>1</v>
      </c>
      <c r="O45" s="40">
        <f>M45+(N45*F45)</f>
        <v>590</v>
      </c>
      <c r="P45" s="41"/>
      <c r="Q45" s="106" t="s">
        <v>42</v>
      </c>
      <c r="R45" s="182" t="s">
        <v>92</v>
      </c>
      <c r="S45" s="188" t="str">
        <f>CONCATENATE(Q45,R45,Y45)</f>
        <v>BPD2009</v>
      </c>
      <c r="T45"/>
      <c r="U45"/>
      <c r="V45"/>
      <c r="W45"/>
      <c r="X45"/>
      <c r="Y45" s="83">
        <v>2009</v>
      </c>
      <c r="Z45" s="2">
        <f t="shared" ref="Z45:AD47" si="12">IF($Q45="B", (G45*$N45),0)</f>
        <v>4</v>
      </c>
      <c r="AA45" s="2">
        <f t="shared" si="12"/>
        <v>0</v>
      </c>
      <c r="AB45" s="2">
        <f t="shared" si="12"/>
        <v>0</v>
      </c>
      <c r="AC45" s="2">
        <f t="shared" si="12"/>
        <v>0</v>
      </c>
      <c r="AD45" s="2">
        <f t="shared" si="12"/>
        <v>0</v>
      </c>
      <c r="AE45" s="3">
        <f>IF($Q45="B", (F45*$N45),0)</f>
        <v>50</v>
      </c>
      <c r="AF45" s="71"/>
      <c r="AJ45" s="78">
        <f t="shared" ref="AJ45:AN47" si="13">IF($Q45="C", (G45*$N45),0)</f>
        <v>0</v>
      </c>
      <c r="AK45" s="10">
        <f t="shared" si="13"/>
        <v>0</v>
      </c>
      <c r="AL45" s="10">
        <f t="shared" si="13"/>
        <v>0</v>
      </c>
      <c r="AM45" s="10">
        <f t="shared" si="13"/>
        <v>0</v>
      </c>
      <c r="AN45" s="10">
        <f t="shared" si="13"/>
        <v>0</v>
      </c>
      <c r="AO45" s="2">
        <f>IF($Q45="C", (F45*$N45),0)</f>
        <v>0</v>
      </c>
      <c r="AP45" s="71"/>
    </row>
    <row r="46" spans="1:42">
      <c r="A46" t="s">
        <v>16</v>
      </c>
      <c r="B46" t="s">
        <v>25</v>
      </c>
      <c r="E46" s="30">
        <v>0</v>
      </c>
      <c r="F46" s="126">
        <f>E46*C46</f>
        <v>0</v>
      </c>
      <c r="G46" s="139">
        <v>0</v>
      </c>
      <c r="H46" s="139">
        <v>2</v>
      </c>
      <c r="I46" s="139">
        <v>0</v>
      </c>
      <c r="J46" s="139">
        <v>0</v>
      </c>
      <c r="K46" s="140">
        <v>0</v>
      </c>
      <c r="L46" t="s">
        <v>8</v>
      </c>
      <c r="M46" s="30">
        <f>((Shop*G46)+(M_Tech*H46)+(CMM*I46)+(ENG*J46)+(DES*K46))*N46</f>
        <v>1016</v>
      </c>
      <c r="N46">
        <v>4</v>
      </c>
      <c r="O46" s="40">
        <f>M46+(N46*F46)</f>
        <v>1016</v>
      </c>
      <c r="P46" s="41"/>
      <c r="Q46" s="106" t="s">
        <v>42</v>
      </c>
      <c r="R46" s="182" t="s">
        <v>92</v>
      </c>
      <c r="S46" s="188" t="str">
        <f>CONCATENATE(Q46,R46,Y46)</f>
        <v>BPD2009</v>
      </c>
      <c r="T46"/>
      <c r="U46"/>
      <c r="V46"/>
      <c r="W46"/>
      <c r="X46"/>
      <c r="Y46" s="83">
        <v>2009</v>
      </c>
      <c r="Z46" s="2">
        <f t="shared" si="12"/>
        <v>0</v>
      </c>
      <c r="AA46" s="2">
        <f t="shared" si="12"/>
        <v>8</v>
      </c>
      <c r="AB46" s="2">
        <f t="shared" si="12"/>
        <v>0</v>
      </c>
      <c r="AC46" s="2">
        <f t="shared" si="12"/>
        <v>0</v>
      </c>
      <c r="AD46" s="2">
        <f t="shared" si="12"/>
        <v>0</v>
      </c>
      <c r="AE46" s="3">
        <f>IF($Q46="B", (F46*$N46),0)</f>
        <v>0</v>
      </c>
      <c r="AF46" s="71"/>
      <c r="AG46" s="2"/>
      <c r="AH46" s="2"/>
      <c r="AJ46" s="78">
        <f t="shared" si="13"/>
        <v>0</v>
      </c>
      <c r="AK46" s="10">
        <f t="shared" si="13"/>
        <v>0</v>
      </c>
      <c r="AL46" s="10">
        <f t="shared" si="13"/>
        <v>0</v>
      </c>
      <c r="AM46" s="10">
        <f t="shared" si="13"/>
        <v>0</v>
      </c>
      <c r="AN46" s="10">
        <f t="shared" si="13"/>
        <v>0</v>
      </c>
      <c r="AO46" s="2">
        <f>IF($Q46="C", (F46*$N46),0)</f>
        <v>0</v>
      </c>
      <c r="AP46" s="71"/>
    </row>
    <row r="47" spans="1:42">
      <c r="A47" t="s">
        <v>17</v>
      </c>
      <c r="B47" t="s">
        <v>24</v>
      </c>
      <c r="C47">
        <v>1</v>
      </c>
      <c r="E47" s="30">
        <v>200</v>
      </c>
      <c r="F47" s="129">
        <f>E47*C47</f>
        <v>200</v>
      </c>
      <c r="G47" s="147">
        <v>0</v>
      </c>
      <c r="H47" s="147">
        <v>0</v>
      </c>
      <c r="I47" s="147">
        <v>0</v>
      </c>
      <c r="J47" s="147">
        <v>0</v>
      </c>
      <c r="K47" s="148">
        <v>0</v>
      </c>
      <c r="L47" t="s">
        <v>8</v>
      </c>
      <c r="M47" s="30">
        <f>((Shop*G47)+(M_Tech*H47)+(CMM*I47)+(ENG*J47)+(DES*K47))*N47</f>
        <v>0</v>
      </c>
      <c r="N47">
        <v>4</v>
      </c>
      <c r="O47" s="40">
        <f>M47+(N47*F47)</f>
        <v>800</v>
      </c>
      <c r="P47" s="41"/>
      <c r="Q47" s="106" t="s">
        <v>42</v>
      </c>
      <c r="R47" s="182" t="s">
        <v>92</v>
      </c>
      <c r="S47" s="188" t="str">
        <f>CONCATENATE(Q47,R47,Y47)</f>
        <v>BPD2009</v>
      </c>
      <c r="T47"/>
      <c r="U47"/>
      <c r="V47"/>
      <c r="W47"/>
      <c r="X47"/>
      <c r="Y47" s="83">
        <v>2009</v>
      </c>
      <c r="Z47" s="2">
        <f t="shared" si="12"/>
        <v>0</v>
      </c>
      <c r="AA47" s="2">
        <f t="shared" si="12"/>
        <v>0</v>
      </c>
      <c r="AB47" s="2">
        <f t="shared" si="12"/>
        <v>0</v>
      </c>
      <c r="AC47" s="2">
        <f t="shared" si="12"/>
        <v>0</v>
      </c>
      <c r="AD47" s="2">
        <f t="shared" si="12"/>
        <v>0</v>
      </c>
      <c r="AE47" s="3">
        <f>IF($Q47="B", (F47*$N47),0)</f>
        <v>800</v>
      </c>
      <c r="AF47" s="76"/>
      <c r="AG47" t="s">
        <v>83</v>
      </c>
      <c r="AI47" s="30" t="s">
        <v>84</v>
      </c>
      <c r="AJ47" s="80">
        <f t="shared" si="13"/>
        <v>0</v>
      </c>
      <c r="AK47" s="75">
        <f t="shared" si="13"/>
        <v>0</v>
      </c>
      <c r="AL47" s="75">
        <f t="shared" si="13"/>
        <v>0</v>
      </c>
      <c r="AM47" s="75">
        <f t="shared" si="13"/>
        <v>0</v>
      </c>
      <c r="AN47" s="75">
        <f t="shared" si="13"/>
        <v>0</v>
      </c>
      <c r="AO47" s="81">
        <f>IF($Q47="C", (F47*$N47),0)</f>
        <v>0</v>
      </c>
      <c r="AP47" s="76"/>
    </row>
    <row r="48" spans="1:42" ht="13.5" thickBot="1">
      <c r="A48" s="42" t="s">
        <v>82</v>
      </c>
      <c r="B48" s="7"/>
      <c r="C48" s="7"/>
      <c r="D48" s="7"/>
      <c r="E48" s="9"/>
      <c r="F48" s="9"/>
      <c r="G48" s="141"/>
      <c r="H48" s="141"/>
      <c r="I48" s="141"/>
      <c r="J48" s="141"/>
      <c r="K48" s="141"/>
      <c r="L48" s="7"/>
      <c r="M48" s="9">
        <f>SUM(M45:M47)</f>
        <v>1556</v>
      </c>
      <c r="N48" s="233" t="s">
        <v>72</v>
      </c>
      <c r="O48" s="234"/>
      <c r="P48" s="235"/>
      <c r="Q48" s="107"/>
      <c r="R48" s="185"/>
      <c r="S48" s="189"/>
      <c r="T48" s="24" t="s">
        <v>30</v>
      </c>
      <c r="U48" s="18"/>
      <c r="V48" s="18"/>
      <c r="W48" s="18"/>
      <c r="X48" s="18"/>
      <c r="Y48" s="84"/>
      <c r="Z48" s="11">
        <f>SUM(Z45:Z47)</f>
        <v>4</v>
      </c>
      <c r="AA48" s="11">
        <f>SUM(AA45:AA47)</f>
        <v>8</v>
      </c>
      <c r="AB48" s="11">
        <f>SUM(AB45:AB47)</f>
        <v>0</v>
      </c>
      <c r="AC48" s="11">
        <f>SUM(AC45:AC47)</f>
        <v>0</v>
      </c>
      <c r="AD48" s="11">
        <f>SUM(AD45:AD47)</f>
        <v>0</v>
      </c>
      <c r="AE48" s="7"/>
      <c r="AF48" s="8">
        <f>SUM(AE45:AE47)</f>
        <v>850</v>
      </c>
      <c r="AG48" s="186">
        <f>(Shop*Z48)+M_Tech*AA48+CMM*AB48+ENG*AC48+DES*AD48+AF48</f>
        <v>2406</v>
      </c>
      <c r="AH48" s="9"/>
      <c r="AI48" s="8">
        <f>Shop*AJ48+M_Tech*AK48+CMM*AL48+ENG*AM48+DES*AN48+AP48</f>
        <v>0</v>
      </c>
      <c r="AJ48" s="11">
        <f>SUM(AJ45:AJ47)</f>
        <v>0</v>
      </c>
      <c r="AK48" s="11">
        <f>SUM(AK45:AK47)</f>
        <v>0</v>
      </c>
      <c r="AL48" s="11">
        <f>SUM(AL45:AL47)</f>
        <v>0</v>
      </c>
      <c r="AM48" s="11">
        <f>SUM(AM45:AM47)</f>
        <v>0</v>
      </c>
      <c r="AN48" s="11">
        <f>SUM(AN45:AN47)</f>
        <v>0</v>
      </c>
      <c r="AO48" s="7"/>
      <c r="AP48" s="8">
        <f>SUM(AO45:AO47)</f>
        <v>0</v>
      </c>
    </row>
    <row r="49" spans="1:42" ht="13.5" thickBot="1">
      <c r="J49" s="132"/>
      <c r="K49" s="132"/>
      <c r="N49"/>
      <c r="O49" s="208"/>
      <c r="P49" s="99"/>
      <c r="Q49" s="211"/>
      <c r="R49" s="88"/>
      <c r="S49" s="191"/>
      <c r="T49" s="89"/>
      <c r="U49" s="90"/>
      <c r="V49" s="90"/>
      <c r="W49" s="90"/>
      <c r="X49" s="90">
        <f>SUM(X5:X48)</f>
        <v>0</v>
      </c>
      <c r="Y49" s="91"/>
      <c r="Z49" s="5">
        <f>Z7+Z17+Z23+Z48+Z42</f>
        <v>28</v>
      </c>
      <c r="AA49" s="5">
        <f>AA7+AA17+AA23+AA48+AA42</f>
        <v>275</v>
      </c>
      <c r="AB49" s="5">
        <f>AB7+AB17+AB23+AB48+AB42</f>
        <v>44</v>
      </c>
      <c r="AC49" s="5">
        <f>AC7+AC17+AC23+AC48+AC42</f>
        <v>27.6</v>
      </c>
      <c r="AD49" s="5">
        <f>AD7+AD17+AD23+AD48+AD42</f>
        <v>0</v>
      </c>
      <c r="AE49" s="4"/>
      <c r="AF49" s="6">
        <f>SUM(AF4:AF48)</f>
        <v>2142</v>
      </c>
      <c r="AG49" s="47"/>
      <c r="AH49" s="47"/>
      <c r="AJ49" s="82">
        <f>AJ7+AJ17+AJ23+AJ48+AJ42</f>
        <v>0</v>
      </c>
      <c r="AK49" s="5">
        <f>AK7+AK17+AK23+AK48+AK42</f>
        <v>0</v>
      </c>
      <c r="AL49" s="5">
        <f>AL7+AL17+AL23+AL48+AL42</f>
        <v>0</v>
      </c>
      <c r="AM49" s="5">
        <f>AM7+AM17+AM23+AM48+AM42</f>
        <v>0</v>
      </c>
      <c r="AN49" s="5">
        <f>AN7+AN17+AN23+AN48+AN42</f>
        <v>0</v>
      </c>
      <c r="AO49" s="4"/>
      <c r="AP49" s="6">
        <f>SUM(AP4:AP48)</f>
        <v>0</v>
      </c>
    </row>
    <row r="50" spans="1:42">
      <c r="A50" s="32"/>
      <c r="B50" s="32"/>
      <c r="C50" s="32"/>
      <c r="D50" s="32"/>
      <c r="E50" s="119"/>
      <c r="F50" s="119"/>
      <c r="G50" s="149"/>
      <c r="H50" s="150"/>
      <c r="I50" s="150"/>
      <c r="J50" s="151"/>
      <c r="K50" s="151"/>
      <c r="L50" s="1"/>
      <c r="M50" s="1"/>
      <c r="N50" s="23"/>
      <c r="O50" s="1"/>
      <c r="P50" s="1"/>
      <c r="T50" s="12"/>
      <c r="U50" s="17"/>
      <c r="V50" s="17"/>
      <c r="W50" s="17"/>
      <c r="X50" s="17"/>
      <c r="Y50" s="44"/>
      <c r="Z50" s="12" t="s">
        <v>11</v>
      </c>
      <c r="AA50" s="12" t="s">
        <v>10</v>
      </c>
      <c r="AB50" s="12" t="s">
        <v>31</v>
      </c>
      <c r="AC50" s="12" t="s">
        <v>22</v>
      </c>
      <c r="AD50" s="12" t="s">
        <v>23</v>
      </c>
      <c r="AE50" s="1"/>
      <c r="AF50" s="12" t="s">
        <v>15</v>
      </c>
      <c r="AG50" s="12"/>
      <c r="AH50" s="12"/>
      <c r="AJ50" s="12" t="s">
        <v>11</v>
      </c>
      <c r="AK50" s="12" t="s">
        <v>10</v>
      </c>
      <c r="AL50" s="12" t="s">
        <v>31</v>
      </c>
      <c r="AM50" s="12" t="s">
        <v>22</v>
      </c>
      <c r="AN50" s="12" t="s">
        <v>23</v>
      </c>
      <c r="AO50" s="1"/>
      <c r="AP50" s="12" t="s">
        <v>15</v>
      </c>
    </row>
    <row r="51" spans="1:42" ht="13.5" thickBot="1">
      <c r="A51" s="25"/>
      <c r="B51" s="32"/>
      <c r="C51" s="32"/>
      <c r="D51" s="32"/>
      <c r="E51" s="119"/>
      <c r="F51" s="119"/>
      <c r="G51" s="149"/>
      <c r="H51" s="212"/>
      <c r="I51" s="212"/>
      <c r="J51" s="149"/>
      <c r="K51" s="149"/>
      <c r="L51" s="213"/>
      <c r="M51" s="214"/>
      <c r="N51" s="32"/>
      <c r="O51" s="215"/>
      <c r="P51" s="28"/>
      <c r="T51" s="12"/>
      <c r="U51" s="17"/>
      <c r="V51" s="17"/>
      <c r="W51" s="17"/>
      <c r="X51" s="17"/>
      <c r="Y51" s="44"/>
      <c r="Z51" s="12"/>
      <c r="AA51" s="12"/>
      <c r="AB51" s="12"/>
      <c r="AC51" s="12"/>
      <c r="AD51" s="12"/>
    </row>
    <row r="52" spans="1:42" ht="13.5" thickBot="1">
      <c r="A52" s="25"/>
      <c r="B52" s="15"/>
      <c r="C52" s="15"/>
      <c r="D52" s="15"/>
      <c r="E52" s="120"/>
      <c r="F52" s="120"/>
      <c r="G52" s="152"/>
      <c r="H52" s="139"/>
      <c r="I52" s="139"/>
      <c r="J52" s="152"/>
      <c r="K52" s="152"/>
      <c r="L52" s="2"/>
      <c r="M52" s="2"/>
      <c r="N52" s="15"/>
      <c r="O52" s="47"/>
      <c r="AE52" s="12" t="s">
        <v>87</v>
      </c>
      <c r="AF52" s="21">
        <f>(Z49*Shop)+(AA49*M_Tech)+(AB49*CMM)+(AC49*ENG)+(AD49*DES)+AF49+(Shop*AJ49)+(M_Tech*AK49)+(CMM*AL49)+(ENG*AM49)+(DES*AN49)+AP49</f>
        <v>50971</v>
      </c>
      <c r="AG52" s="48">
        <f>AF66+AP66</f>
        <v>50971</v>
      </c>
      <c r="AH52" s="48"/>
      <c r="AI52" s="175" t="s">
        <v>85</v>
      </c>
    </row>
    <row r="53" spans="1:42" ht="13.5" thickBot="1">
      <c r="A53" s="25"/>
      <c r="B53" s="15"/>
      <c r="C53" s="15"/>
      <c r="D53" s="15"/>
      <c r="E53" s="120"/>
      <c r="F53" s="120"/>
      <c r="G53" s="152"/>
      <c r="H53" s="139"/>
      <c r="I53" s="139"/>
      <c r="J53" s="152"/>
      <c r="K53" s="152"/>
      <c r="L53" s="2"/>
      <c r="M53" s="2"/>
      <c r="N53" s="15"/>
      <c r="O53" s="47"/>
      <c r="AG53" s="40"/>
    </row>
    <row r="54" spans="1:42" ht="15.75" thickTop="1">
      <c r="A54" s="25"/>
      <c r="B54" s="15"/>
      <c r="C54" s="15"/>
      <c r="D54" s="15"/>
      <c r="E54" s="120"/>
      <c r="F54" s="120"/>
      <c r="G54" s="152"/>
      <c r="H54" s="139"/>
      <c r="I54" s="139"/>
      <c r="J54" s="152"/>
      <c r="K54" s="152"/>
      <c r="L54" s="2"/>
      <c r="M54" s="2"/>
      <c r="N54" s="15"/>
      <c r="O54" s="47"/>
      <c r="Z54" s="219" t="s">
        <v>44</v>
      </c>
      <c r="AA54" s="220"/>
      <c r="AB54" s="220"/>
      <c r="AC54" s="220"/>
      <c r="AD54" s="220"/>
      <c r="AE54" s="220"/>
      <c r="AF54" s="221"/>
      <c r="AG54" s="46"/>
      <c r="AH54" s="46"/>
      <c r="AJ54" s="230" t="s">
        <v>45</v>
      </c>
      <c r="AK54" s="231"/>
      <c r="AL54" s="231"/>
      <c r="AM54" s="231"/>
      <c r="AN54" s="231"/>
      <c r="AO54" s="231"/>
      <c r="AP54" s="232"/>
    </row>
    <row r="55" spans="1:42">
      <c r="A55" s="25"/>
      <c r="B55" s="15"/>
      <c r="C55" s="15"/>
      <c r="D55" s="15"/>
      <c r="E55" s="120"/>
      <c r="F55" s="120"/>
      <c r="G55" s="152"/>
      <c r="H55" s="139"/>
      <c r="I55" s="139"/>
      <c r="J55" s="152"/>
      <c r="K55" s="152"/>
      <c r="L55" s="2"/>
      <c r="M55" s="2"/>
      <c r="N55" s="15"/>
      <c r="O55" s="47"/>
      <c r="Y55" s="45" t="s">
        <v>46</v>
      </c>
      <c r="Z55" s="49" t="s">
        <v>11</v>
      </c>
      <c r="AA55" s="22" t="s">
        <v>10</v>
      </c>
      <c r="AB55" s="22" t="s">
        <v>31</v>
      </c>
      <c r="AC55" s="22" t="s">
        <v>22</v>
      </c>
      <c r="AD55" s="22" t="s">
        <v>23</v>
      </c>
      <c r="AE55" s="22" t="s">
        <v>15</v>
      </c>
      <c r="AF55" s="50"/>
      <c r="AJ55" s="60" t="s">
        <v>11</v>
      </c>
      <c r="AK55" s="22" t="s">
        <v>10</v>
      </c>
      <c r="AL55" s="22" t="s">
        <v>31</v>
      </c>
      <c r="AM55" s="22" t="s">
        <v>22</v>
      </c>
      <c r="AN55" s="22" t="s">
        <v>23</v>
      </c>
      <c r="AO55" s="22" t="s">
        <v>15</v>
      </c>
      <c r="AP55" s="61"/>
    </row>
    <row r="56" spans="1:42">
      <c r="A56" s="25"/>
      <c r="B56" s="15"/>
      <c r="C56" s="15"/>
      <c r="D56" s="15"/>
      <c r="E56" s="120"/>
      <c r="F56" s="120"/>
      <c r="G56" s="152"/>
      <c r="O56" s="115"/>
      <c r="Y56" s="43">
        <v>2008</v>
      </c>
      <c r="Z56" s="51">
        <f>SUMIF($Y$5:$Y48,$Y56,Z$5:Z48)</f>
        <v>0</v>
      </c>
      <c r="AA56" s="52">
        <f>SUMIF($Y$5:$Y48,$Y56,AA$5:AA48)</f>
        <v>0</v>
      </c>
      <c r="AB56" s="52">
        <f>SUMIF($Y$5:$Y48,$Y56,AB$5:AB48)</f>
        <v>0</v>
      </c>
      <c r="AC56" s="52">
        <f>SUMIF($Y$5:$Y48,$Y56,AC$5:AC48)</f>
        <v>0</v>
      </c>
      <c r="AD56" s="52">
        <f>SUMIF($Y$5:$Y48,$Y56,AD$5:AD48)</f>
        <v>0</v>
      </c>
      <c r="AE56" s="53">
        <f>SUMIF($Y$5:$Y48,$Y56,AE$5:AE48)</f>
        <v>0</v>
      </c>
      <c r="AF56" s="50"/>
      <c r="AI56" s="195">
        <f>Y56</f>
        <v>2008</v>
      </c>
      <c r="AJ56" s="62">
        <f>SUMIF($Y$5:$Y48,$Y56,AJ$5:AJ48)</f>
        <v>0</v>
      </c>
      <c r="AK56" s="52">
        <f>SUMIF($Y$5:$Y48,$Y56,AK$5:AK48)</f>
        <v>0</v>
      </c>
      <c r="AL56" s="52">
        <f>SUMIF($Y$5:$Y48,$Y56,AL$5:AL48)</f>
        <v>0</v>
      </c>
      <c r="AM56" s="52">
        <f>SUMIF($Y$5:$Y48,$Y56,AM$5:AM48)</f>
        <v>0</v>
      </c>
      <c r="AN56" s="52">
        <f>SUMIF($Y$5:$Y48,$Y56,AN$5:AN48)</f>
        <v>0</v>
      </c>
      <c r="AO56" s="53">
        <f>SUMIF($Y$5:$Y48,$Y56,AO$5:AO48)</f>
        <v>0</v>
      </c>
      <c r="AP56" s="61"/>
    </row>
    <row r="57" spans="1:42">
      <c r="A57" s="15"/>
      <c r="B57" s="33"/>
      <c r="C57" s="33"/>
      <c r="D57" s="33"/>
      <c r="E57" s="121"/>
      <c r="F57" s="121"/>
      <c r="G57" s="153"/>
      <c r="O57">
        <f>SUM(Z57:AC57)</f>
        <v>374.6</v>
      </c>
      <c r="Y57" s="43">
        <v>2009</v>
      </c>
      <c r="Z57" s="51">
        <f>SUMIF($Y$5:$Y49,$Y57,Z$5:Z49)</f>
        <v>28</v>
      </c>
      <c r="AA57" s="52">
        <f>SUMIF($Y$5:$Y49,$Y57,AA$5:AA49)</f>
        <v>275</v>
      </c>
      <c r="AB57" s="52">
        <f>SUMIF($Y$5:$Y49,$Y57,AB$5:AB49)</f>
        <v>44</v>
      </c>
      <c r="AC57" s="52">
        <f>SUMIF($Y$5:$Y47,$Y57,AC$5:AC47)</f>
        <v>27.6</v>
      </c>
      <c r="AD57" s="52">
        <f>SUMIF($Y$5:$Y49,$Y57,AD$5:AD49)</f>
        <v>0</v>
      </c>
      <c r="AE57" s="53">
        <f>SUMIF($Y$5:$Y49,$Y57,AE$5:AE49)</f>
        <v>2142</v>
      </c>
      <c r="AF57" s="50"/>
      <c r="AI57" s="195">
        <f>Y57</f>
        <v>2009</v>
      </c>
      <c r="AJ57" s="62">
        <f>SUMIF($Y$5:$Y49,$Y57,AJ$5:AJ49)</f>
        <v>0</v>
      </c>
      <c r="AK57" s="52">
        <f>SUMIF($Y$5:$Y49,$Y57,AK$5:AK49)</f>
        <v>0</v>
      </c>
      <c r="AL57" s="52">
        <f>SUMIF($Y$5:$Y49,$Y57,AL$5:AL49)</f>
        <v>0</v>
      </c>
      <c r="AM57" s="52">
        <f>SUMIF($Y$5:$Y49,$Y57,AM$5:AM49)</f>
        <v>0</v>
      </c>
      <c r="AN57" s="52">
        <f>SUMIF($Y$5:$Y49,$Y57,AN$5:AN49)</f>
        <v>0</v>
      </c>
      <c r="AO57" s="53">
        <f>SUMIF($Y$5:$Y49,$Y57,AO$5:AO49)</f>
        <v>0</v>
      </c>
      <c r="AP57" s="61"/>
    </row>
    <row r="58" spans="1:42">
      <c r="A58" s="15"/>
      <c r="B58" s="33"/>
      <c r="C58" s="33"/>
      <c r="D58" s="33"/>
      <c r="E58" s="121"/>
      <c r="F58" s="121"/>
      <c r="G58" s="153"/>
      <c r="Y58" s="43">
        <v>2010</v>
      </c>
      <c r="Z58" s="51">
        <f>SUMIF($Y$5:$Y50,$Y58,Z$5:Z50)</f>
        <v>0</v>
      </c>
      <c r="AA58" s="52">
        <f>SUMIF($Y$5:$Y50,$Y58,AA$5:AA50)</f>
        <v>0</v>
      </c>
      <c r="AB58" s="52">
        <f>SUMIF($Y$5:$Y50,$Y58,AB$5:AB50)</f>
        <v>0</v>
      </c>
      <c r="AC58" s="52">
        <f>SUMIF($Y$5:$Y50,$Y58,AC$5:AC50)</f>
        <v>0</v>
      </c>
      <c r="AD58" s="52">
        <f>SUMIF($Y$5:$Y50,$Y58,AD$5:AD50)</f>
        <v>0</v>
      </c>
      <c r="AE58" s="53">
        <f>SUMIF($Y$5:$Y50,$Y58,AE$5:AE50)</f>
        <v>0</v>
      </c>
      <c r="AF58" s="50"/>
      <c r="AI58" s="195">
        <f>Y58</f>
        <v>2010</v>
      </c>
      <c r="AJ58" s="62">
        <f>SUMIF($Y$5:$Y50,$Y58,AJ$5:AJ50)</f>
        <v>0</v>
      </c>
      <c r="AK58" s="52">
        <f>SUMIF($Y$5:$Y50,$Y58,AK$5:AK50)</f>
        <v>0</v>
      </c>
      <c r="AL58" s="52">
        <f>SUMIF($Y$5:$Y50,$Y58,AL$5:AL50)</f>
        <v>0</v>
      </c>
      <c r="AM58" s="52">
        <f>SUMIF($Y$5:$Y50,$Y58,AM$5:AM50)</f>
        <v>0</v>
      </c>
      <c r="AN58" s="52">
        <f>SUMIF($Y$5:$Y50,$Y58,AN$5:AN50)</f>
        <v>0</v>
      </c>
      <c r="AO58" s="53">
        <f>SUMIF($Y$5:$Y50,$Y58,AO$5:AO50)</f>
        <v>0</v>
      </c>
      <c r="AP58" s="61"/>
    </row>
    <row r="59" spans="1:42">
      <c r="A59" s="15"/>
      <c r="B59" s="33"/>
      <c r="C59" s="33"/>
      <c r="D59" s="33"/>
      <c r="E59" s="121"/>
      <c r="F59" s="121"/>
      <c r="G59" s="153"/>
      <c r="Y59" s="45" t="s">
        <v>50</v>
      </c>
      <c r="Z59" s="51">
        <f>SUMIF($Y$5:$Y51,$Y59,Z$5:Z51)</f>
        <v>0</v>
      </c>
      <c r="AA59" s="52">
        <f>SUMIF($Y$5:$Y51,$Y59,AA$5:AA51)</f>
        <v>0</v>
      </c>
      <c r="AB59" s="52">
        <f>SUMIF($Y$5:$Y51,$Y59,AB$5:AB51)</f>
        <v>0</v>
      </c>
      <c r="AC59" s="52">
        <f>SUMIF($Y$5:$Y51,$Y59,AC$5:AC51)</f>
        <v>0</v>
      </c>
      <c r="AD59" s="52">
        <f>SUMIF($Y$5:$Y51,$Y59,AD$5:AD51)</f>
        <v>0</v>
      </c>
      <c r="AE59" s="53">
        <f>SUMIF($Y$5:$Y51,$Y59,AE$5:AE51)</f>
        <v>0</v>
      </c>
      <c r="AF59" s="50"/>
      <c r="AI59" s="195" t="str">
        <f>Y59</f>
        <v>Hytec</v>
      </c>
      <c r="AJ59" s="62">
        <f>SUMIF($Y$5:$Y51,$Y59,AJ$5:AJ51)</f>
        <v>0</v>
      </c>
      <c r="AK59" s="52">
        <f>SUMIF($Y$5:$Y51,$Y59,AK$5:AK51)</f>
        <v>0</v>
      </c>
      <c r="AL59" s="52">
        <f>SUMIF($Y$5:$Y51,$Y59,AL$5:AL51)</f>
        <v>0</v>
      </c>
      <c r="AM59" s="52">
        <f>SUMIF($Y$5:$Y51,$Y59,AM$5:AM51)</f>
        <v>0</v>
      </c>
      <c r="AN59" s="52">
        <f>SUMIF($Y$5:$Y51,$Y59,AN$5:AN51)</f>
        <v>0</v>
      </c>
      <c r="AO59" s="53">
        <f>SUMIF($Y$5:$Y51,$Y59,AO$5:AO51)</f>
        <v>0</v>
      </c>
      <c r="AP59" s="61"/>
    </row>
    <row r="60" spans="1:42">
      <c r="A60" s="15"/>
      <c r="B60" s="34"/>
      <c r="C60" s="34"/>
      <c r="D60" s="34"/>
      <c r="E60" s="122"/>
      <c r="F60" s="120"/>
      <c r="G60" s="154"/>
      <c r="Y60" s="45" t="s">
        <v>51</v>
      </c>
      <c r="Z60" s="51">
        <f>SUMIF($Y$5:$Y50,$Y60,Z$5:Z50)</f>
        <v>0</v>
      </c>
      <c r="AA60" s="52">
        <f>SUMIF($Y$5:$Y50,$Y60,AA$5:AA50)</f>
        <v>0</v>
      </c>
      <c r="AB60" s="52">
        <f>SUMIF($Y$5:$Y50,$Y60,AB$5:AB50)</f>
        <v>0</v>
      </c>
      <c r="AC60" s="52">
        <f>SUMIF($Y$5:$Y50,$Y60,AC$5:AC50)</f>
        <v>0</v>
      </c>
      <c r="AD60" s="52">
        <f>SUMIF($Y$5:$Y50,$Y60,AD$5:AD50)</f>
        <v>0</v>
      </c>
      <c r="AE60" s="53">
        <f>SUMIF($Y$5:$Y50,$Y60,AE$5:AE50)</f>
        <v>0</v>
      </c>
      <c r="AF60" s="50"/>
      <c r="AI60" s="195" t="str">
        <f>Y60</f>
        <v>LANL</v>
      </c>
      <c r="AJ60" s="62">
        <f>SUMIF($Y$5:$Y50,$Y60,AJ$5:AJ50)</f>
        <v>0</v>
      </c>
      <c r="AK60" s="52">
        <f>SUMIF($Y$5:$Y50,$Y60,AK$5:AK50)</f>
        <v>0</v>
      </c>
      <c r="AL60" s="52">
        <f>SUMIF($Y$5:$Y50,$Y60,AL$5:AL50)</f>
        <v>0</v>
      </c>
      <c r="AM60" s="52">
        <f>SUMIF($Y$5:$Y50,$Y60,AM$5:AM50)</f>
        <v>0</v>
      </c>
      <c r="AN60" s="52">
        <f>SUMIF($Y$5:$Y50,$Y60,AN$5:AN50)</f>
        <v>0</v>
      </c>
      <c r="AO60" s="53">
        <f>SUMIF($Y$5:$Y50,$Y60,AO$5:AO50)</f>
        <v>0</v>
      </c>
      <c r="AP60" s="61"/>
    </row>
    <row r="61" spans="1:42" ht="15.75">
      <c r="A61" s="15"/>
      <c r="B61" s="15"/>
      <c r="C61" s="15"/>
      <c r="D61" s="15"/>
      <c r="E61" s="120"/>
      <c r="F61" s="120"/>
      <c r="G61" s="155"/>
      <c r="Z61" s="216" t="s">
        <v>52</v>
      </c>
      <c r="AA61" s="217"/>
      <c r="AB61" s="217"/>
      <c r="AC61" s="217"/>
      <c r="AD61" s="217"/>
      <c r="AE61" s="217"/>
      <c r="AF61" s="218"/>
      <c r="AI61" s="195"/>
      <c r="AJ61" s="222" t="s">
        <v>104</v>
      </c>
      <c r="AK61" s="217"/>
      <c r="AL61" s="217"/>
      <c r="AM61" s="217"/>
      <c r="AN61" s="217"/>
      <c r="AO61" s="217"/>
      <c r="AP61" s="223"/>
    </row>
    <row r="62" spans="1:42">
      <c r="A62" s="15"/>
      <c r="B62" s="15"/>
      <c r="C62" s="15"/>
      <c r="D62" s="15"/>
      <c r="E62" s="120"/>
      <c r="F62" s="120"/>
      <c r="G62" s="155"/>
      <c r="Z62" s="49" t="s">
        <v>47</v>
      </c>
      <c r="AA62" s="22" t="s">
        <v>48</v>
      </c>
      <c r="AB62" s="22" t="s">
        <v>31</v>
      </c>
      <c r="AC62" s="22" t="s">
        <v>22</v>
      </c>
      <c r="AD62" s="22" t="s">
        <v>23</v>
      </c>
      <c r="AE62" s="22" t="s">
        <v>15</v>
      </c>
      <c r="AF62" s="54" t="s">
        <v>49</v>
      </c>
      <c r="AI62" s="195"/>
      <c r="AJ62" s="60" t="s">
        <v>47</v>
      </c>
      <c r="AK62" s="22" t="s">
        <v>48</v>
      </c>
      <c r="AL62" s="22" t="s">
        <v>31</v>
      </c>
      <c r="AM62" s="22" t="s">
        <v>22</v>
      </c>
      <c r="AN62" s="22" t="s">
        <v>23</v>
      </c>
      <c r="AO62" s="22" t="s">
        <v>15</v>
      </c>
      <c r="AP62" s="63" t="s">
        <v>49</v>
      </c>
    </row>
    <row r="63" spans="1:42">
      <c r="A63" s="15"/>
      <c r="B63" s="15"/>
      <c r="C63" s="15"/>
      <c r="D63" s="15"/>
      <c r="E63" s="120"/>
      <c r="F63" s="120"/>
      <c r="G63" s="152"/>
      <c r="Y63" s="43">
        <f>Y56</f>
        <v>2008</v>
      </c>
      <c r="Z63" s="55">
        <f>Shop*Z56</f>
        <v>0</v>
      </c>
      <c r="AA63" s="53">
        <f>M_Tech*AA56</f>
        <v>0</v>
      </c>
      <c r="AB63" s="53">
        <f>CMM*AB56</f>
        <v>0</v>
      </c>
      <c r="AC63" s="53">
        <f>ENG*AC56</f>
        <v>0</v>
      </c>
      <c r="AD63" s="53">
        <f>DES*AD56</f>
        <v>0</v>
      </c>
      <c r="AE63" s="53">
        <f>AE56</f>
        <v>0</v>
      </c>
      <c r="AF63" s="56">
        <f>SUM(Z63:AE63)</f>
        <v>0</v>
      </c>
      <c r="AI63" s="195">
        <f>AI56</f>
        <v>2008</v>
      </c>
      <c r="AJ63" s="64">
        <f>Shop*AJ56</f>
        <v>0</v>
      </c>
      <c r="AK63" s="53">
        <f>M_Tech*AK56</f>
        <v>0</v>
      </c>
      <c r="AL63" s="53">
        <f>CMM*AL56</f>
        <v>0</v>
      </c>
      <c r="AM63" s="53">
        <f>ENG*AM56</f>
        <v>0</v>
      </c>
      <c r="AN63" s="53">
        <f>DES*AN56</f>
        <v>0</v>
      </c>
      <c r="AO63" s="53">
        <f>AO56</f>
        <v>0</v>
      </c>
      <c r="AP63" s="65">
        <f>SUM(AJ63:AO63)</f>
        <v>0</v>
      </c>
    </row>
    <row r="64" spans="1:42">
      <c r="A64" s="15"/>
      <c r="B64" s="15"/>
      <c r="C64" s="15"/>
      <c r="D64" s="15"/>
      <c r="E64" s="120"/>
      <c r="F64" s="120"/>
      <c r="G64" s="152"/>
      <c r="Y64" s="43">
        <f>Y57</f>
        <v>2009</v>
      </c>
      <c r="Z64" s="55">
        <f>Shop*Z57</f>
        <v>3780</v>
      </c>
      <c r="AA64" s="53">
        <f>M_Tech*AA57</f>
        <v>34925</v>
      </c>
      <c r="AB64" s="53">
        <f>CMM*AB57</f>
        <v>5984</v>
      </c>
      <c r="AC64" s="53">
        <f>ENG*AC57</f>
        <v>4140</v>
      </c>
      <c r="AD64" s="53">
        <f>DES*AD57</f>
        <v>0</v>
      </c>
      <c r="AE64" s="53">
        <f>AE57</f>
        <v>2142</v>
      </c>
      <c r="AF64" s="56">
        <f>SUM(Z64:AE64)</f>
        <v>50971</v>
      </c>
      <c r="AI64" s="195">
        <f>AI57</f>
        <v>2009</v>
      </c>
      <c r="AJ64" s="64">
        <f>Shop*AJ57</f>
        <v>0</v>
      </c>
      <c r="AK64" s="53">
        <f>M_Tech*AK57</f>
        <v>0</v>
      </c>
      <c r="AL64" s="53">
        <f>CMM*AL57</f>
        <v>0</v>
      </c>
      <c r="AM64" s="53">
        <f>ENG*AM57</f>
        <v>0</v>
      </c>
      <c r="AN64" s="53">
        <f>DES*AN57</f>
        <v>0</v>
      </c>
      <c r="AO64" s="53">
        <f>AO57</f>
        <v>0</v>
      </c>
      <c r="AP64" s="65">
        <f>SUM(AJ64:AO64)</f>
        <v>0</v>
      </c>
    </row>
    <row r="65" spans="1:44" ht="13.5" thickBot="1">
      <c r="A65" s="15"/>
      <c r="B65" s="15"/>
      <c r="C65" s="15"/>
      <c r="D65" s="15"/>
      <c r="E65" s="120"/>
      <c r="F65" s="120"/>
      <c r="G65" s="152"/>
      <c r="Y65" s="43">
        <f>Y58</f>
        <v>2010</v>
      </c>
      <c r="Z65" s="57">
        <f>Shop*Z58</f>
        <v>0</v>
      </c>
      <c r="AA65" s="58">
        <f>M_Tech*AA58</f>
        <v>0</v>
      </c>
      <c r="AB65" s="58">
        <f>CMM*AB58</f>
        <v>0</v>
      </c>
      <c r="AC65" s="58">
        <f>ENG*AC58</f>
        <v>0</v>
      </c>
      <c r="AD65" s="58">
        <f>DES*AD58</f>
        <v>0</v>
      </c>
      <c r="AE65" s="58">
        <f>AE58</f>
        <v>0</v>
      </c>
      <c r="AF65" s="59">
        <f>SUM(Z65:AE65)</f>
        <v>0</v>
      </c>
      <c r="AI65" s="195">
        <f>AI58</f>
        <v>2010</v>
      </c>
      <c r="AJ65" s="66">
        <f>Shop*AJ58</f>
        <v>0</v>
      </c>
      <c r="AK65" s="67">
        <f>M_Tech*AK58</f>
        <v>0</v>
      </c>
      <c r="AL65" s="67">
        <f>CMM*AL58</f>
        <v>0</v>
      </c>
      <c r="AM65" s="67">
        <f>ENG*AM58</f>
        <v>0</v>
      </c>
      <c r="AN65" s="67">
        <f>DES*AN58</f>
        <v>0</v>
      </c>
      <c r="AO65" s="67">
        <f>AO58</f>
        <v>0</v>
      </c>
      <c r="AP65" s="68">
        <f>SUM(AJ65:AO65)</f>
        <v>0</v>
      </c>
    </row>
    <row r="66" spans="1:44" ht="15.75" thickTop="1">
      <c r="A66" s="15"/>
      <c r="B66" s="15"/>
      <c r="C66" s="15"/>
      <c r="D66" s="15"/>
      <c r="E66" s="120"/>
      <c r="F66" s="120"/>
      <c r="G66" s="152"/>
      <c r="Z66" s="30"/>
      <c r="AA66" s="30"/>
      <c r="AB66" s="30"/>
      <c r="AC66" s="30"/>
      <c r="AD66" s="30"/>
      <c r="AE66" s="177" t="s">
        <v>88</v>
      </c>
      <c r="AF66" s="177">
        <f>SUM(AF63:AF65)</f>
        <v>50971</v>
      </c>
      <c r="AJ66" s="30"/>
      <c r="AK66" s="30"/>
      <c r="AL66" s="30"/>
      <c r="AM66" s="30"/>
      <c r="AN66" s="30"/>
      <c r="AO66" s="178" t="s">
        <v>84</v>
      </c>
      <c r="AP66" s="177">
        <f>SUM(AP63:AP65)</f>
        <v>0</v>
      </c>
    </row>
    <row r="67" spans="1:44" ht="15">
      <c r="A67" s="15"/>
      <c r="B67" s="15"/>
      <c r="C67" s="15"/>
      <c r="D67" s="15"/>
      <c r="E67" s="120"/>
      <c r="F67" s="120"/>
      <c r="G67" s="152"/>
      <c r="Z67" s="30"/>
      <c r="AA67" s="30"/>
      <c r="AB67" s="30"/>
      <c r="AC67" s="30"/>
      <c r="AD67" s="30"/>
      <c r="AE67" s="177"/>
      <c r="AF67" s="177"/>
      <c r="AJ67" s="30"/>
      <c r="AK67" s="30"/>
      <c r="AL67" s="30"/>
      <c r="AM67" s="30"/>
      <c r="AN67" s="30"/>
      <c r="AO67" s="178" t="s">
        <v>103</v>
      </c>
      <c r="AP67" s="198">
        <f>AP66/AF66</f>
        <v>0</v>
      </c>
    </row>
    <row r="68" spans="1:44" ht="13.5" thickBot="1">
      <c r="A68" s="15"/>
      <c r="B68" s="34"/>
      <c r="C68" s="15"/>
      <c r="D68" s="15"/>
      <c r="E68" s="120"/>
      <c r="F68" s="120"/>
      <c r="G68" s="152"/>
    </row>
    <row r="69" spans="1:44" ht="15.75" thickTop="1">
      <c r="A69" s="15"/>
      <c r="B69" s="15"/>
      <c r="C69" s="15"/>
      <c r="D69" s="35"/>
      <c r="E69" s="123"/>
      <c r="F69" s="120"/>
      <c r="G69" s="152"/>
      <c r="Z69" s="219" t="s">
        <v>108</v>
      </c>
      <c r="AA69" s="220"/>
      <c r="AB69" s="220"/>
      <c r="AC69" s="220"/>
      <c r="AD69" s="220"/>
      <c r="AE69" s="220"/>
      <c r="AF69" s="221"/>
      <c r="AH69" s="192"/>
      <c r="AI69" s="43"/>
      <c r="AJ69" s="219" t="s">
        <v>109</v>
      </c>
      <c r="AK69" s="220"/>
      <c r="AL69" s="220"/>
      <c r="AM69" s="220"/>
      <c r="AN69" s="220"/>
      <c r="AO69" s="220"/>
      <c r="AP69" s="221"/>
    </row>
    <row r="70" spans="1:44">
      <c r="A70" s="15"/>
      <c r="B70" s="15"/>
      <c r="C70" s="15"/>
      <c r="D70" s="15"/>
      <c r="E70" s="120"/>
      <c r="F70" s="120"/>
      <c r="G70" s="152"/>
      <c r="Z70" s="49" t="s">
        <v>11</v>
      </c>
      <c r="AA70" s="22" t="s">
        <v>10</v>
      </c>
      <c r="AB70" s="22" t="s">
        <v>31</v>
      </c>
      <c r="AC70" s="22" t="s">
        <v>22</v>
      </c>
      <c r="AD70" s="22" t="s">
        <v>23</v>
      </c>
      <c r="AE70" s="22" t="s">
        <v>15</v>
      </c>
      <c r="AF70" s="50"/>
      <c r="AH70" s="192"/>
      <c r="AI70" s="43"/>
      <c r="AJ70" s="49" t="s">
        <v>11</v>
      </c>
      <c r="AK70" s="22" t="s">
        <v>10</v>
      </c>
      <c r="AL70" s="22" t="s">
        <v>31</v>
      </c>
      <c r="AM70" s="22" t="s">
        <v>22</v>
      </c>
      <c r="AN70" s="22" t="s">
        <v>23</v>
      </c>
      <c r="AO70" s="22" t="s">
        <v>15</v>
      </c>
      <c r="AP70" s="50"/>
    </row>
    <row r="71" spans="1:44">
      <c r="A71" s="15"/>
      <c r="B71" s="15"/>
      <c r="C71" s="15"/>
      <c r="D71" s="15"/>
      <c r="E71" s="123"/>
      <c r="F71" s="120"/>
      <c r="G71" s="152"/>
      <c r="S71" s="192" t="s">
        <v>97</v>
      </c>
      <c r="Y71" s="43">
        <v>2008</v>
      </c>
      <c r="Z71" s="51">
        <f ca="1">SUMIF($S$5:$X47,CONCATENATE($S71,$Y71),Z$5:Z47)</f>
        <v>0</v>
      </c>
      <c r="AA71" s="52">
        <f ca="1">SUMIF($S$5:$X47,CONCATENATE($S71,$Y71),AA$5:AA47)</f>
        <v>0</v>
      </c>
      <c r="AB71" s="52">
        <f ca="1">SUMIF($S$5:$X47,CONCATENATE($S71,$Y71),AB$5:AB47)</f>
        <v>0</v>
      </c>
      <c r="AC71" s="52">
        <f ca="1">SUMIF($S$5:$X47,CONCATENATE($S71,$Y71),AC$5:AC47)</f>
        <v>0</v>
      </c>
      <c r="AD71" s="52">
        <f ca="1">SUMIF($S$5:$X47,CONCATENATE($S71,$Y71),AD$5:AD47)</f>
        <v>0</v>
      </c>
      <c r="AE71" s="53">
        <f ca="1">SUMIF($S$5:$X47,CONCATENATE($S71,$Y71),AE$5:AE47)</f>
        <v>0</v>
      </c>
      <c r="AF71" s="50"/>
      <c r="AH71" s="192" t="s">
        <v>98</v>
      </c>
      <c r="AI71" s="43">
        <v>2008</v>
      </c>
      <c r="AJ71" s="51">
        <f ca="1">SUMIF($S$5:$X47,CONCATENATE($AH71,$AI71),AJ$5:AJ47)</f>
        <v>0</v>
      </c>
      <c r="AK71" s="52">
        <f ca="1">SUMIF($S$5:$X47,CONCATENATE($AH71,$AI71),AK$5:AK47)</f>
        <v>0</v>
      </c>
      <c r="AL71" s="52">
        <f ca="1">SUMIF($S$5:$X47,CONCATENATE($AH71,$AI71),AL$5:AL47)</f>
        <v>0</v>
      </c>
      <c r="AM71" s="52">
        <f ca="1">SUMIF($S$5:$X47,CONCATENATE($AH71,$AI71),AM$5:AM47)</f>
        <v>0</v>
      </c>
      <c r="AN71" s="52">
        <f ca="1">SUMIF($S$5:$X47,CONCATENATE($AH71,$AI71),AN$5:AN47)</f>
        <v>0</v>
      </c>
      <c r="AO71" s="53">
        <f ca="1">SUMIF($S$5:$X47,CONCATENATE($AH71,$AI71),AO$5:AO47)</f>
        <v>0</v>
      </c>
      <c r="AP71" s="50"/>
    </row>
    <row r="72" spans="1:44">
      <c r="A72" s="15"/>
      <c r="B72" s="15"/>
      <c r="C72" s="15"/>
      <c r="D72" s="15"/>
      <c r="E72" s="120"/>
      <c r="F72" s="120"/>
      <c r="G72" s="152"/>
      <c r="S72" s="192" t="s">
        <v>97</v>
      </c>
      <c r="Y72" s="43">
        <v>2009</v>
      </c>
      <c r="Z72" s="51">
        <f ca="1">SUMIF($S$5:$X48,CONCATENATE($S72,$Y72),Z$5:Z48)</f>
        <v>0</v>
      </c>
      <c r="AA72" s="52">
        <f ca="1">SUMIF($S$5:$X48,CONCATENATE($S72,$Y72),AA$5:AA48)</f>
        <v>0</v>
      </c>
      <c r="AB72" s="52">
        <f ca="1">SUMIF($S$5:$X48,CONCATENATE($S72,$Y72),AB$5:AB48)</f>
        <v>0</v>
      </c>
      <c r="AC72" s="52">
        <f ca="1">SUMIF($S$5:$X48,CONCATENATE($S72,$Y72),AC$5:AC48)</f>
        <v>0</v>
      </c>
      <c r="AD72" s="52">
        <f ca="1">SUMIF($S$5:$X48,CONCATENATE($S72,$Y72),AD$5:AD48)</f>
        <v>0</v>
      </c>
      <c r="AE72" s="53">
        <f ca="1">SUMIF($S$5:$X48,CONCATENATE($S72,$Y72),AE$5:AE48)</f>
        <v>0</v>
      </c>
      <c r="AF72" s="50"/>
      <c r="AH72" s="192" t="s">
        <v>98</v>
      </c>
      <c r="AI72" s="43">
        <v>2009</v>
      </c>
      <c r="AJ72" s="51">
        <f ca="1">SUMIF($S$5:$X48,CONCATENATE($AH72,$AI72),AJ$5:AJ48)</f>
        <v>0</v>
      </c>
      <c r="AK72" s="52">
        <f ca="1">SUMIF($S$5:$X48,CONCATENATE($AH72,$AI72),AK$5:AK48)</f>
        <v>0</v>
      </c>
      <c r="AL72" s="52">
        <f ca="1">SUMIF($S$5:$X48,CONCATENATE($AH72,$AI72),AL$5:AL48)</f>
        <v>0</v>
      </c>
      <c r="AM72" s="52">
        <f ca="1">SUMIF($S$5:$X48,CONCATENATE($AH72,$AI72),AM$5:AM48)</f>
        <v>0</v>
      </c>
      <c r="AN72" s="52">
        <f ca="1">SUMIF($S$5:$X48,CONCATENATE($AH72,$AI72),AN$5:AN48)</f>
        <v>0</v>
      </c>
      <c r="AO72" s="53">
        <f ca="1">SUMIF($S$5:$X48,CONCATENATE($AH72,$AI72),AO$5:AO48)</f>
        <v>0</v>
      </c>
      <c r="AP72" s="50"/>
    </row>
    <row r="73" spans="1:44">
      <c r="A73" s="15"/>
      <c r="B73" s="15"/>
      <c r="C73" s="15"/>
      <c r="D73" s="15"/>
      <c r="E73" s="123"/>
      <c r="F73" s="120"/>
      <c r="G73" s="152"/>
      <c r="S73" s="192" t="s">
        <v>97</v>
      </c>
      <c r="Y73" s="43">
        <v>2010</v>
      </c>
      <c r="Z73" s="51">
        <f ca="1">SUMIF($S$5:$X49,CONCATENATE($S73,$Y73),Z$5:Z49)</f>
        <v>0</v>
      </c>
      <c r="AA73" s="52">
        <f ca="1">SUMIF($S$5:$X49,CONCATENATE($S73,$Y73),AA$5:AA49)</f>
        <v>0</v>
      </c>
      <c r="AB73" s="52">
        <f ca="1">SUMIF($S$5:$X49,CONCATENATE($S73,$Y73),AB$5:AB49)</f>
        <v>0</v>
      </c>
      <c r="AC73" s="52">
        <f ca="1">SUMIF($S$5:$X49,CONCATENATE($S73,$Y73),AC$5:AC49)</f>
        <v>0</v>
      </c>
      <c r="AD73" s="52">
        <f ca="1">SUMIF($S$5:$X49,CONCATENATE($S73,$Y73),AD$5:AD49)</f>
        <v>0</v>
      </c>
      <c r="AE73" s="53">
        <f ca="1">SUMIF($S$5:$X49,CONCATENATE($S73,$Y73),AE$5:AE49)</f>
        <v>0</v>
      </c>
      <c r="AF73" s="50"/>
      <c r="AH73" s="192" t="s">
        <v>98</v>
      </c>
      <c r="AI73" s="43">
        <v>2010</v>
      </c>
      <c r="AJ73" s="51">
        <f ca="1">SUMIF($S$5:$X49,CONCATENATE($AH73,$AI73),AJ$5:AJ49)</f>
        <v>0</v>
      </c>
      <c r="AK73" s="52">
        <f ca="1">SUMIF($S$5:$X49,CONCATENATE($AH73,$AI73),AK$5:AK49)</f>
        <v>0</v>
      </c>
      <c r="AL73" s="52">
        <f ca="1">SUMIF($S$5:$X49,CONCATENATE($AH73,$AI73),AL$5:AL49)</f>
        <v>0</v>
      </c>
      <c r="AM73" s="52">
        <f ca="1">SUMIF($S$5:$X49,CONCATENATE($AH73,$AI73),AM$5:AM49)</f>
        <v>0</v>
      </c>
      <c r="AN73" s="52">
        <f ca="1">SUMIF($S$5:$X49,CONCATENATE($AH73,$AI73),AN$5:AN49)</f>
        <v>0</v>
      </c>
      <c r="AO73" s="53">
        <f ca="1">SUMIF($S$5:$X49,CONCATENATE($AH73,$AI73),AO$5:AO49)</f>
        <v>0</v>
      </c>
      <c r="AP73" s="50"/>
    </row>
    <row r="74" spans="1:44">
      <c r="A74" s="15"/>
      <c r="B74" s="15"/>
      <c r="C74" s="15"/>
      <c r="D74" s="15"/>
      <c r="E74" s="120"/>
      <c r="F74" s="120"/>
      <c r="G74" s="152"/>
      <c r="S74" s="192" t="s">
        <v>97</v>
      </c>
      <c r="Y74" s="45" t="s">
        <v>50</v>
      </c>
      <c r="Z74" s="51">
        <f ca="1">SUMIF($S$5:$X50,CONCATENATE($S74,$Y74),Z$5:Z50)</f>
        <v>0</v>
      </c>
      <c r="AA74" s="52">
        <f ca="1">SUMIF($S$5:$X50,CONCATENATE($S74,$Y74),AA$5:AA50)</f>
        <v>0</v>
      </c>
      <c r="AB74" s="52">
        <f ca="1">SUMIF($S$5:$X50,CONCATENATE($S74,$Y74),AB$5:AB50)</f>
        <v>0</v>
      </c>
      <c r="AC74" s="52">
        <f ca="1">SUMIF($S$5:$X50,CONCATENATE($S74,$Y74),AC$5:AC50)</f>
        <v>0</v>
      </c>
      <c r="AD74" s="52">
        <f ca="1">SUMIF($S$5:$X50,CONCATENATE($S74,$Y74),AD$5:AD50)</f>
        <v>0</v>
      </c>
      <c r="AE74" s="53">
        <f ca="1">SUMIF($S$5:$X50,CONCATENATE($S74,$Y74),AE$5:AE50)</f>
        <v>0</v>
      </c>
      <c r="AF74" s="50"/>
      <c r="AH74" s="192" t="s">
        <v>98</v>
      </c>
      <c r="AI74" s="45" t="s">
        <v>50</v>
      </c>
      <c r="AJ74" s="51">
        <f ca="1">SUMIF($S$5:$X50,CONCATENATE($AH74,$AI74),AJ$5:AJ50)</f>
        <v>0</v>
      </c>
      <c r="AK74" s="52">
        <f ca="1">SUMIF($S$5:$X50,CONCATENATE($AH74,$AI74),AK$5:AK50)</f>
        <v>0</v>
      </c>
      <c r="AL74" s="52">
        <f ca="1">SUMIF($S$5:$X50,CONCATENATE($AH74,$AI74),AL$5:AL50)</f>
        <v>0</v>
      </c>
      <c r="AM74" s="52">
        <f ca="1">SUMIF($S$5:$X50,CONCATENATE($AH74,$AI74),AM$5:AM50)</f>
        <v>0</v>
      </c>
      <c r="AN74" s="52">
        <f ca="1">SUMIF($S$5:$X50,CONCATENATE($AH74,$AI74),AN$5:AN50)</f>
        <v>0</v>
      </c>
      <c r="AO74" s="53">
        <f ca="1">SUMIF($S$5:$X50,CONCATENATE($AH74,$AI74),AO$5:AO50)</f>
        <v>0</v>
      </c>
      <c r="AP74" s="50"/>
    </row>
    <row r="75" spans="1:44">
      <c r="A75" s="15"/>
      <c r="B75" s="15"/>
      <c r="C75" s="15"/>
      <c r="D75" s="35"/>
      <c r="E75" s="123"/>
      <c r="F75" s="120"/>
      <c r="G75" s="156"/>
      <c r="S75" s="192" t="s">
        <v>97</v>
      </c>
      <c r="Y75" s="45" t="s">
        <v>51</v>
      </c>
      <c r="Z75" s="51">
        <f ca="1">SUMIF($S$5:$X51,CONCATENATE($S75,$Y75),Z$5:Z51)</f>
        <v>0</v>
      </c>
      <c r="AA75" s="52">
        <f ca="1">SUMIF($S$5:$X51,CONCATENATE($S75,$Y75),AA$5:AA51)</f>
        <v>0</v>
      </c>
      <c r="AB75" s="52">
        <f ca="1">SUMIF($S$5:$X51,CONCATENATE($S75,$Y75),AB$5:AB51)</f>
        <v>0</v>
      </c>
      <c r="AC75" s="52">
        <f ca="1">SUMIF($S$5:$X51,CONCATENATE($S75,$Y75),AC$5:AC51)</f>
        <v>0</v>
      </c>
      <c r="AD75" s="52">
        <f ca="1">SUMIF($S$5:$X51,CONCATENATE($S75,$Y75),AD$5:AD51)</f>
        <v>0</v>
      </c>
      <c r="AE75" s="53">
        <f ca="1">SUMIF($S$5:$X51,CONCATENATE($S75,$Y75),AE$5:AE51)</f>
        <v>0</v>
      </c>
      <c r="AF75" s="50"/>
      <c r="AH75" s="192" t="s">
        <v>98</v>
      </c>
      <c r="AI75" s="45" t="s">
        <v>51</v>
      </c>
      <c r="AJ75" s="51">
        <f ca="1">SUMIF($S$5:$X51,CONCATENATE($AH75,$AI75),AJ$5:AJ51)</f>
        <v>0</v>
      </c>
      <c r="AK75" s="52">
        <f ca="1">SUMIF($S$5:$X51,CONCATENATE($AH75,$AI75),AK$5:AK51)</f>
        <v>0</v>
      </c>
      <c r="AL75" s="52">
        <f ca="1">SUMIF($S$5:$X51,CONCATENATE($AH75,$AI75),AL$5:AL51)</f>
        <v>0</v>
      </c>
      <c r="AM75" s="52">
        <f ca="1">SUMIF($S$5:$X51,CONCATENATE($AH75,$AI75),AM$5:AM51)</f>
        <v>0</v>
      </c>
      <c r="AN75" s="52">
        <f ca="1">SUMIF($S$5:$X51,CONCATENATE($AH75,$AI75),AN$5:AN51)</f>
        <v>0</v>
      </c>
      <c r="AO75" s="53">
        <f ca="1">SUMIF($S$5:$X51,CONCATENATE($AH75,$AI75),AO$5:AO51)</f>
        <v>0</v>
      </c>
      <c r="AP75" s="50"/>
    </row>
    <row r="76" spans="1:44" ht="15.75">
      <c r="A76" s="15"/>
      <c r="B76" s="15"/>
      <c r="C76" s="15"/>
      <c r="D76" s="31"/>
      <c r="E76" s="120"/>
      <c r="F76" s="120"/>
      <c r="G76" s="152"/>
      <c r="Z76" s="216" t="s">
        <v>52</v>
      </c>
      <c r="AA76" s="217"/>
      <c r="AB76" s="217"/>
      <c r="AC76" s="217"/>
      <c r="AD76" s="217"/>
      <c r="AE76" s="217"/>
      <c r="AF76" s="218"/>
      <c r="AH76" s="192"/>
      <c r="AI76" s="43"/>
      <c r="AJ76" s="216" t="s">
        <v>52</v>
      </c>
      <c r="AK76" s="217"/>
      <c r="AL76" s="217"/>
      <c r="AM76" s="217"/>
      <c r="AN76" s="217"/>
      <c r="AO76" s="217"/>
      <c r="AP76" s="218"/>
      <c r="AR76" s="51"/>
    </row>
    <row r="77" spans="1:44">
      <c r="A77" s="15"/>
      <c r="B77" s="15"/>
      <c r="C77" s="15"/>
      <c r="D77" s="31"/>
      <c r="E77" s="124"/>
      <c r="F77" s="130"/>
      <c r="G77" s="152"/>
      <c r="Z77" s="49" t="s">
        <v>47</v>
      </c>
      <c r="AA77" s="22" t="s">
        <v>48</v>
      </c>
      <c r="AB77" s="22" t="s">
        <v>31</v>
      </c>
      <c r="AC77" s="22" t="s">
        <v>22</v>
      </c>
      <c r="AD77" s="22" t="s">
        <v>23</v>
      </c>
      <c r="AE77" s="22" t="s">
        <v>15</v>
      </c>
      <c r="AF77" s="54" t="s">
        <v>49</v>
      </c>
      <c r="AH77" s="192"/>
      <c r="AI77" s="43"/>
      <c r="AJ77" s="49" t="s">
        <v>47</v>
      </c>
      <c r="AK77" s="22" t="s">
        <v>48</v>
      </c>
      <c r="AL77" s="22" t="s">
        <v>31</v>
      </c>
      <c r="AM77" s="22" t="s">
        <v>22</v>
      </c>
      <c r="AN77" s="22" t="s">
        <v>23</v>
      </c>
      <c r="AO77" s="22" t="s">
        <v>15</v>
      </c>
      <c r="AP77" s="54" t="s">
        <v>49</v>
      </c>
    </row>
    <row r="78" spans="1:44">
      <c r="A78" s="15"/>
      <c r="B78" s="15"/>
      <c r="C78" s="15"/>
      <c r="D78" s="15"/>
      <c r="E78" s="124"/>
      <c r="F78" s="120"/>
      <c r="G78" s="152"/>
      <c r="S78" s="192" t="s">
        <v>97</v>
      </c>
      <c r="Y78" s="43">
        <f>Y71</f>
        <v>2008</v>
      </c>
      <c r="Z78" s="55">
        <f ca="1">Shop*Z71</f>
        <v>0</v>
      </c>
      <c r="AA78" s="53">
        <f ca="1">M_Tech*AA71</f>
        <v>0</v>
      </c>
      <c r="AB78" s="53">
        <f ca="1">CMM*AB71</f>
        <v>0</v>
      </c>
      <c r="AC78" s="53">
        <f ca="1">ENG*AC71</f>
        <v>0</v>
      </c>
      <c r="AD78" s="53">
        <f ca="1">DES*AD71</f>
        <v>0</v>
      </c>
      <c r="AE78" s="53">
        <f ca="1">AE71</f>
        <v>0</v>
      </c>
      <c r="AF78" s="56">
        <f ca="1">SUM(Z78:AE78)</f>
        <v>0</v>
      </c>
      <c r="AH78" s="192" t="s">
        <v>98</v>
      </c>
      <c r="AI78" s="43">
        <f>AI71</f>
        <v>2008</v>
      </c>
      <c r="AJ78" s="55">
        <f ca="1">Shop*AJ71</f>
        <v>0</v>
      </c>
      <c r="AK78" s="53">
        <f ca="1">M_Tech*AK71</f>
        <v>0</v>
      </c>
      <c r="AL78" s="53">
        <f ca="1">CMM*AL71</f>
        <v>0</v>
      </c>
      <c r="AM78" s="53">
        <f ca="1">ENG*AM71</f>
        <v>0</v>
      </c>
      <c r="AN78" s="53">
        <f ca="1">DES*AN71</f>
        <v>0</v>
      </c>
      <c r="AO78" s="53">
        <f ca="1">AO71</f>
        <v>0</v>
      </c>
      <c r="AP78" s="56">
        <f ca="1">SUM(AJ78:AO78)</f>
        <v>0</v>
      </c>
    </row>
    <row r="79" spans="1:44">
      <c r="S79" s="192" t="s">
        <v>97</v>
      </c>
      <c r="Y79" s="43">
        <f>Y72</f>
        <v>2009</v>
      </c>
      <c r="Z79" s="55">
        <f ca="1">Shop*Z72</f>
        <v>0</v>
      </c>
      <c r="AA79" s="53">
        <f ca="1">M_Tech*AA72</f>
        <v>0</v>
      </c>
      <c r="AB79" s="53">
        <f ca="1">CMM*AB72</f>
        <v>0</v>
      </c>
      <c r="AC79" s="53">
        <f ca="1">ENG*AC72</f>
        <v>0</v>
      </c>
      <c r="AD79" s="53">
        <f ca="1">DES*AD72</f>
        <v>0</v>
      </c>
      <c r="AE79" s="53">
        <f ca="1">AE72</f>
        <v>0</v>
      </c>
      <c r="AF79" s="56">
        <f ca="1">SUM(Z79:AE79)</f>
        <v>0</v>
      </c>
      <c r="AH79" s="192" t="s">
        <v>98</v>
      </c>
      <c r="AI79" s="43">
        <f>AI72</f>
        <v>2009</v>
      </c>
      <c r="AJ79" s="55">
        <f ca="1">Shop*AJ72</f>
        <v>0</v>
      </c>
      <c r="AK79" s="53">
        <f ca="1">M_Tech*AK72</f>
        <v>0</v>
      </c>
      <c r="AL79" s="53">
        <f ca="1">CMM*AL72</f>
        <v>0</v>
      </c>
      <c r="AM79" s="53">
        <f ca="1">ENG*AM72</f>
        <v>0</v>
      </c>
      <c r="AN79" s="53">
        <f ca="1">DES*AN72</f>
        <v>0</v>
      </c>
      <c r="AO79" s="53">
        <f ca="1">AO72</f>
        <v>0</v>
      </c>
      <c r="AP79" s="56">
        <f ca="1">SUM(AJ79:AO79)</f>
        <v>0</v>
      </c>
    </row>
    <row r="80" spans="1:44" ht="13.5" thickBot="1">
      <c r="S80" s="192" t="s">
        <v>97</v>
      </c>
      <c r="Y80" s="43">
        <f>Y73</f>
        <v>2010</v>
      </c>
      <c r="Z80" s="57">
        <f ca="1">Shop*Z73</f>
        <v>0</v>
      </c>
      <c r="AA80" s="58">
        <f ca="1">M_Tech*AA73</f>
        <v>0</v>
      </c>
      <c r="AB80" s="58">
        <f ca="1">CMM*AB73</f>
        <v>0</v>
      </c>
      <c r="AC80" s="58">
        <f ca="1">ENG*AC73</f>
        <v>0</v>
      </c>
      <c r="AD80" s="58">
        <f ca="1">DES*AD73</f>
        <v>0</v>
      </c>
      <c r="AE80" s="58">
        <f ca="1">AE73</f>
        <v>0</v>
      </c>
      <c r="AF80" s="59">
        <f ca="1">SUM(Z80:AE80)</f>
        <v>0</v>
      </c>
      <c r="AH80" s="192" t="s">
        <v>98</v>
      </c>
      <c r="AI80" s="43">
        <f>AI73</f>
        <v>2010</v>
      </c>
      <c r="AJ80" s="57">
        <f ca="1">Shop*AJ73</f>
        <v>0</v>
      </c>
      <c r="AK80" s="58">
        <f ca="1">M_Tech*AK73</f>
        <v>0</v>
      </c>
      <c r="AL80" s="58">
        <f ca="1">CMM*AL73</f>
        <v>0</v>
      </c>
      <c r="AM80" s="58">
        <f ca="1">ENG*AM73</f>
        <v>0</v>
      </c>
      <c r="AN80" s="58">
        <f ca="1">DES*AN73</f>
        <v>0</v>
      </c>
      <c r="AO80" s="58">
        <f ca="1">AO73</f>
        <v>0</v>
      </c>
      <c r="AP80" s="59">
        <f ca="1">SUM(AJ80:AO80)</f>
        <v>0</v>
      </c>
    </row>
    <row r="81" spans="19:47" ht="15.75" thickTop="1">
      <c r="AE81" s="177" t="s">
        <v>88</v>
      </c>
      <c r="AF81" s="177">
        <f ca="1">SUM(AF78:AF80)</f>
        <v>0</v>
      </c>
      <c r="AH81" s="192"/>
      <c r="AI81" s="13"/>
      <c r="AJ81" s="16"/>
      <c r="AK81" s="16"/>
      <c r="AL81" s="16"/>
      <c r="AM81" s="16"/>
      <c r="AN81" s="43"/>
      <c r="AO81" s="178" t="s">
        <v>84</v>
      </c>
      <c r="AP81" s="177">
        <f ca="1">SUM(AP78:AP80)</f>
        <v>0</v>
      </c>
      <c r="AT81" s="177"/>
      <c r="AU81" s="177"/>
    </row>
    <row r="82" spans="19:47">
      <c r="AO82" s="196" t="s">
        <v>103</v>
      </c>
      <c r="AP82" s="198" t="e">
        <f ca="1">AP81/AF81</f>
        <v>#DIV/0!</v>
      </c>
    </row>
    <row r="83" spans="19:47" ht="13.5" thickBot="1"/>
    <row r="84" spans="19:47" ht="15.75" thickTop="1">
      <c r="Z84" s="219" t="s">
        <v>101</v>
      </c>
      <c r="AA84" s="220"/>
      <c r="AB84" s="220"/>
      <c r="AC84" s="220"/>
      <c r="AD84" s="220"/>
      <c r="AE84" s="220"/>
      <c r="AF84" s="221"/>
      <c r="AH84" s="192"/>
      <c r="AI84" s="43"/>
      <c r="AJ84" s="219" t="s">
        <v>102</v>
      </c>
      <c r="AK84" s="220"/>
      <c r="AL84" s="220"/>
      <c r="AM84" s="220"/>
      <c r="AN84" s="220"/>
      <c r="AO84" s="220"/>
      <c r="AP84" s="221"/>
    </row>
    <row r="85" spans="19:47">
      <c r="Z85" s="49" t="s">
        <v>11</v>
      </c>
      <c r="AA85" s="22" t="s">
        <v>10</v>
      </c>
      <c r="AB85" s="22" t="s">
        <v>31</v>
      </c>
      <c r="AC85" s="22" t="s">
        <v>22</v>
      </c>
      <c r="AD85" s="22" t="s">
        <v>23</v>
      </c>
      <c r="AE85" s="22" t="s">
        <v>15</v>
      </c>
      <c r="AF85" s="50"/>
      <c r="AH85" s="192"/>
      <c r="AI85" s="43"/>
      <c r="AJ85" s="49" t="s">
        <v>11</v>
      </c>
      <c r="AK85" s="22" t="s">
        <v>10</v>
      </c>
      <c r="AL85" s="22" t="s">
        <v>31</v>
      </c>
      <c r="AM85" s="22" t="s">
        <v>22</v>
      </c>
      <c r="AN85" s="22" t="s">
        <v>23</v>
      </c>
      <c r="AO85" s="22" t="s">
        <v>15</v>
      </c>
      <c r="AP85" s="50"/>
    </row>
    <row r="86" spans="19:47">
      <c r="S86" s="192" t="s">
        <v>96</v>
      </c>
      <c r="Y86" s="43">
        <v>2008</v>
      </c>
      <c r="Z86" s="51">
        <f ca="1">SUMIF($S$5:$X61,CONCATENATE($S86,$Y86),Z$5:Z61)</f>
        <v>0</v>
      </c>
      <c r="AA86" s="52">
        <f ca="1">SUMIF($S$5:$X61,CONCATENATE($S86,$Y86),AA$5:AA61)</f>
        <v>0</v>
      </c>
      <c r="AB86" s="52">
        <f ca="1">SUMIF($S$5:$X61,CONCATENATE($S86,$Y86),AB$5:AB61)</f>
        <v>0</v>
      </c>
      <c r="AC86" s="52">
        <f ca="1">SUMIF($S$5:$X61,CONCATENATE($S86,$Y86),AC$5:AC61)</f>
        <v>0</v>
      </c>
      <c r="AD86" s="52">
        <f ca="1">SUMIF($S$5:$X61,CONCATENATE($S86,$Y86),AD$5:AD61)</f>
        <v>0</v>
      </c>
      <c r="AE86" s="53">
        <f ca="1">SUMIF($S$5:$X61,CONCATENATE($S86,$Y86),AE$5:AE61)</f>
        <v>0</v>
      </c>
      <c r="AF86" s="50"/>
      <c r="AH86" s="192" t="s">
        <v>99</v>
      </c>
      <c r="AI86" s="43">
        <v>2008</v>
      </c>
      <c r="AJ86" s="51">
        <f ca="1">SUMIF($S$5:$X61,CONCATENATE($AH86,$AI86),AJ$5:AJ61)</f>
        <v>0</v>
      </c>
      <c r="AK86" s="52">
        <f ca="1">SUMIF($S$5:$X61,CONCATENATE($AH86,$AI86),AK$5:AK61)</f>
        <v>0</v>
      </c>
      <c r="AL86" s="52">
        <f ca="1">SUMIF($S$5:$X61,CONCATENATE($AH86,$AI86),AL$5:AL61)</f>
        <v>0</v>
      </c>
      <c r="AM86" s="52">
        <f ca="1">SUMIF($S$5:$X61,CONCATENATE($AH86,$AI86),AM$5:AM61)</f>
        <v>0</v>
      </c>
      <c r="AN86" s="52">
        <f ca="1">SUMIF($S$5:$X61,CONCATENATE($AH86,$AI86),AN$5:AN61)</f>
        <v>0</v>
      </c>
      <c r="AO86" s="53">
        <f ca="1">SUMIF($S$5:$X61,CONCATENATE($AH86,$AI86),AO$5:AO61)</f>
        <v>0</v>
      </c>
      <c r="AP86" s="50"/>
    </row>
    <row r="87" spans="19:47">
      <c r="S87" s="192" t="s">
        <v>96</v>
      </c>
      <c r="Y87" s="43">
        <v>2009</v>
      </c>
      <c r="Z87" s="51">
        <f ca="1">SUMIF($S$5:$X62,CONCATENATE($S87,$Y87),Z$5:Z62)</f>
        <v>28</v>
      </c>
      <c r="AA87" s="52">
        <f ca="1">SUMIF($S$5:$X62,CONCATENATE($S87,$Y87),AA$5:AA62)</f>
        <v>275</v>
      </c>
      <c r="AB87" s="52">
        <f ca="1">SUMIF($S$5:$X62,CONCATENATE($S87,$Y87),AB$5:AB62)</f>
        <v>44</v>
      </c>
      <c r="AC87" s="52">
        <f ca="1">SUMIF($S$5:$X62,CONCATENATE($S87,$Y87),AC$5:AC62)</f>
        <v>27.6</v>
      </c>
      <c r="AD87" s="52">
        <f ca="1">SUMIF($S$5:$X62,CONCATENATE($S87,$Y87),AD$5:AD62)</f>
        <v>0</v>
      </c>
      <c r="AE87" s="53">
        <f ca="1">SUMIF($S$5:$X62,CONCATENATE($S87,$Y87),AE$5:AE62)</f>
        <v>2142</v>
      </c>
      <c r="AF87" s="50"/>
      <c r="AH87" s="192" t="s">
        <v>99</v>
      </c>
      <c r="AI87" s="43">
        <v>2009</v>
      </c>
      <c r="AJ87" s="51">
        <f ca="1">SUMIF($S$5:$X62,CONCATENATE($AH87,$AI87),AJ$5:AJ62)</f>
        <v>0</v>
      </c>
      <c r="AK87" s="52">
        <f ca="1">SUMIF($S$5:$X62,CONCATENATE($AH87,$AI87),AK$5:AK62)</f>
        <v>0</v>
      </c>
      <c r="AL87" s="52">
        <f ca="1">SUMIF($S$5:$X62,CONCATENATE($AH87,$AI87),AL$5:AL62)</f>
        <v>0</v>
      </c>
      <c r="AM87" s="52">
        <f ca="1">SUMIF($S$5:$X62,CONCATENATE($AH87,$AI87),AM$5:AM62)</f>
        <v>0</v>
      </c>
      <c r="AN87" s="52">
        <f ca="1">SUMIF($S$5:$X62,CONCATENATE($AH87,$AI87),AN$5:AN62)</f>
        <v>0</v>
      </c>
      <c r="AO87" s="53">
        <f ca="1">SUMIF($S$5:$X62,CONCATENATE($AH87,$AI87),AO$5:AO62)</f>
        <v>0</v>
      </c>
      <c r="AP87" s="50"/>
    </row>
    <row r="88" spans="19:47">
      <c r="S88" s="192" t="s">
        <v>96</v>
      </c>
      <c r="Y88" s="43">
        <v>2010</v>
      </c>
      <c r="Z88" s="51">
        <f ca="1">SUMIF($S$5:$X63,CONCATENATE($S88,$Y88),Z$5:Z63)</f>
        <v>0</v>
      </c>
      <c r="AA88" s="52">
        <f ca="1">SUMIF($S$5:$X63,CONCATENATE($S88,$Y88),AA$5:AA63)</f>
        <v>0</v>
      </c>
      <c r="AB88" s="52">
        <f ca="1">SUMIF($S$5:$X63,CONCATENATE($S88,$Y88),AB$5:AB63)</f>
        <v>0</v>
      </c>
      <c r="AC88" s="52">
        <f ca="1">SUMIF($S$5:$X63,CONCATENATE($S88,$Y88),AC$5:AC63)</f>
        <v>0</v>
      </c>
      <c r="AD88" s="52">
        <f ca="1">SUMIF($S$5:$X63,CONCATENATE($S88,$Y88),AD$5:AD63)</f>
        <v>0</v>
      </c>
      <c r="AE88" s="53">
        <f ca="1">SUMIF($S$5:$X63,CONCATENATE($S88,$Y88),AE$5:AE63)</f>
        <v>0</v>
      </c>
      <c r="AF88" s="50"/>
      <c r="AH88" s="192" t="s">
        <v>99</v>
      </c>
      <c r="AI88" s="43">
        <v>2010</v>
      </c>
      <c r="AJ88" s="51">
        <f ca="1">SUMIF($S$5:$X63,CONCATENATE($AH88,$AI88),AJ$5:AJ63)</f>
        <v>0</v>
      </c>
      <c r="AK88" s="52">
        <f ca="1">SUMIF($S$5:$X63,CONCATENATE($AH88,$AI88),AK$5:AK63)</f>
        <v>0</v>
      </c>
      <c r="AL88" s="52">
        <f ca="1">SUMIF($S$5:$X63,CONCATENATE($AH88,$AI88),AL$5:AL63)</f>
        <v>0</v>
      </c>
      <c r="AM88" s="52">
        <f ca="1">SUMIF($S$5:$X63,CONCATENATE($AH88,$AI88),AM$5:AM63)</f>
        <v>0</v>
      </c>
      <c r="AN88" s="52">
        <f ca="1">SUMIF($S$5:$X63,CONCATENATE($AH88,$AI88),AN$5:AN63)</f>
        <v>0</v>
      </c>
      <c r="AO88" s="53">
        <f ca="1">SUMIF($S$5:$X63,CONCATENATE($AH88,$AI88),AO$5:AO63)</f>
        <v>0</v>
      </c>
      <c r="AP88" s="50"/>
    </row>
    <row r="89" spans="19:47">
      <c r="S89" s="192" t="s">
        <v>96</v>
      </c>
      <c r="Y89" s="45" t="s">
        <v>50</v>
      </c>
      <c r="Z89" s="51">
        <f ca="1">SUMIF($S$5:$X64,CONCATENATE($S89,$Y89),Z$5:Z64)</f>
        <v>0</v>
      </c>
      <c r="AA89" s="52">
        <f ca="1">SUMIF($S$5:$X64,CONCATENATE($S89,$Y89),AA$5:AA64)</f>
        <v>0</v>
      </c>
      <c r="AB89" s="52">
        <f ca="1">SUMIF($S$5:$X64,CONCATENATE($S89,$Y89),AB$5:AB64)</f>
        <v>0</v>
      </c>
      <c r="AC89" s="52">
        <f ca="1">SUMIF($S$5:$X64,CONCATENATE($S89,$Y89),AC$5:AC64)</f>
        <v>0</v>
      </c>
      <c r="AD89" s="52">
        <f ca="1">SUMIF($S$5:$X64,CONCATENATE($S89,$Y89),AD$5:AD64)</f>
        <v>0</v>
      </c>
      <c r="AE89" s="53">
        <f ca="1">SUMIF($S$5:$X64,CONCATENATE($S89,$Y89),AE$5:AE64)</f>
        <v>0</v>
      </c>
      <c r="AF89" s="50"/>
      <c r="AH89" s="192" t="s">
        <v>99</v>
      </c>
      <c r="AI89" s="45" t="s">
        <v>50</v>
      </c>
      <c r="AJ89" s="51">
        <f ca="1">SUMIF($S$5:$X64,CONCATENATE($AH89,$AI89),AJ$5:AJ64)</f>
        <v>0</v>
      </c>
      <c r="AK89" s="52">
        <f ca="1">SUMIF($S$5:$X64,CONCATENATE($AH89,$AI89),AK$5:AK64)</f>
        <v>0</v>
      </c>
      <c r="AL89" s="52">
        <f ca="1">SUMIF($S$5:$X64,CONCATENATE($AH89,$AI89),AL$5:AL64)</f>
        <v>0</v>
      </c>
      <c r="AM89" s="52">
        <f ca="1">SUMIF($S$5:$X64,CONCATENATE($AH89,$AI89),AM$5:AM64)</f>
        <v>0</v>
      </c>
      <c r="AN89" s="52">
        <f ca="1">SUMIF($S$5:$X64,CONCATENATE($AH89,$AI89),AN$5:AN64)</f>
        <v>0</v>
      </c>
      <c r="AO89" s="53">
        <f ca="1">SUMIF($S$5:$X64,CONCATENATE($AH89,$AI89),AO$5:AO64)</f>
        <v>0</v>
      </c>
      <c r="AP89" s="50"/>
    </row>
    <row r="90" spans="19:47">
      <c r="S90" s="192" t="s">
        <v>96</v>
      </c>
      <c r="Y90" s="45" t="s">
        <v>51</v>
      </c>
      <c r="Z90" s="51">
        <f ca="1">SUMIF($S$5:$X65,CONCATENATE($S90,$Y90),Z$5:Z65)</f>
        <v>0</v>
      </c>
      <c r="AA90" s="52">
        <f ca="1">SUMIF($S$5:$X65,CONCATENATE($S90,$Y90),AA$5:AA65)</f>
        <v>0</v>
      </c>
      <c r="AB90" s="52">
        <f ca="1">SUMIF($S$5:$X65,CONCATENATE($S90,$Y90),AB$5:AB65)</f>
        <v>0</v>
      </c>
      <c r="AC90" s="52">
        <f ca="1">SUMIF($S$5:$X65,CONCATENATE($S90,$Y90),AC$5:AC65)</f>
        <v>0</v>
      </c>
      <c r="AD90" s="52">
        <f ca="1">SUMIF($S$5:$X65,CONCATENATE($S90,$Y90),AD$5:AD65)</f>
        <v>0</v>
      </c>
      <c r="AE90" s="53">
        <f ca="1">SUMIF($S$5:$X65,CONCATENATE($S90,$Y90),AE$5:AE65)</f>
        <v>0</v>
      </c>
      <c r="AF90" s="50"/>
      <c r="AH90" s="192" t="s">
        <v>99</v>
      </c>
      <c r="AI90" s="45" t="s">
        <v>51</v>
      </c>
      <c r="AJ90" s="51">
        <f ca="1">SUMIF($S$5:$X65,CONCATENATE($AH90,$AI90),AJ$5:AJ65)</f>
        <v>0</v>
      </c>
      <c r="AK90" s="52">
        <f ca="1">SUMIF($S$5:$X65,CONCATENATE($AH90,$AI90),AK$5:AK65)</f>
        <v>0</v>
      </c>
      <c r="AL90" s="52">
        <f ca="1">SUMIF($S$5:$X65,CONCATENATE($AH90,$AI90),AL$5:AL65)</f>
        <v>0</v>
      </c>
      <c r="AM90" s="52">
        <f ca="1">SUMIF($S$5:$X65,CONCATENATE($AH90,$AI90),AM$5:AM65)</f>
        <v>0</v>
      </c>
      <c r="AN90" s="52">
        <f ca="1">SUMIF($S$5:$X65,CONCATENATE($AH90,$AI90),AN$5:AN65)</f>
        <v>0</v>
      </c>
      <c r="AO90" s="53">
        <f ca="1">SUMIF($S$5:$X65,CONCATENATE($AH90,$AI90),AO$5:AO65)</f>
        <v>0</v>
      </c>
      <c r="AP90" s="50"/>
    </row>
    <row r="91" spans="19:47" ht="15.75">
      <c r="Z91" s="216" t="s">
        <v>52</v>
      </c>
      <c r="AA91" s="217"/>
      <c r="AB91" s="217"/>
      <c r="AC91" s="217"/>
      <c r="AD91" s="217"/>
      <c r="AE91" s="217"/>
      <c r="AF91" s="218"/>
      <c r="AH91" s="192"/>
      <c r="AI91" s="43"/>
      <c r="AJ91" s="216" t="s">
        <v>52</v>
      </c>
      <c r="AK91" s="217"/>
      <c r="AL91" s="217"/>
      <c r="AM91" s="217"/>
      <c r="AN91" s="217"/>
      <c r="AO91" s="217"/>
      <c r="AP91" s="218"/>
    </row>
    <row r="92" spans="19:47">
      <c r="Z92" s="49" t="s">
        <v>47</v>
      </c>
      <c r="AA92" s="22" t="s">
        <v>48</v>
      </c>
      <c r="AB92" s="22" t="s">
        <v>31</v>
      </c>
      <c r="AC92" s="22" t="s">
        <v>22</v>
      </c>
      <c r="AD92" s="22" t="s">
        <v>23</v>
      </c>
      <c r="AE92" s="22" t="s">
        <v>15</v>
      </c>
      <c r="AF92" s="54" t="s">
        <v>49</v>
      </c>
      <c r="AH92" s="192"/>
      <c r="AI92" s="43"/>
      <c r="AJ92" s="49" t="s">
        <v>47</v>
      </c>
      <c r="AK92" s="22" t="s">
        <v>48</v>
      </c>
      <c r="AL92" s="22" t="s">
        <v>31</v>
      </c>
      <c r="AM92" s="22" t="s">
        <v>22</v>
      </c>
      <c r="AN92" s="22" t="s">
        <v>23</v>
      </c>
      <c r="AO92" s="22" t="s">
        <v>15</v>
      </c>
      <c r="AP92" s="54" t="s">
        <v>49</v>
      </c>
    </row>
    <row r="93" spans="19:47">
      <c r="S93" s="192" t="s">
        <v>96</v>
      </c>
      <c r="Y93" s="43">
        <f>Y86</f>
        <v>2008</v>
      </c>
      <c r="Z93" s="55">
        <f ca="1">Shop*Z86</f>
        <v>0</v>
      </c>
      <c r="AA93" s="53">
        <f ca="1">M_Tech*AA86</f>
        <v>0</v>
      </c>
      <c r="AB93" s="53">
        <f ca="1">CMM*AB86</f>
        <v>0</v>
      </c>
      <c r="AC93" s="53">
        <f ca="1">ENG*AC86</f>
        <v>0</v>
      </c>
      <c r="AD93" s="53">
        <f ca="1">DES*AD86</f>
        <v>0</v>
      </c>
      <c r="AE93" s="53">
        <f ca="1">AE86</f>
        <v>0</v>
      </c>
      <c r="AF93" s="56">
        <f ca="1">SUM(Z93:AE93)</f>
        <v>0</v>
      </c>
      <c r="AH93" s="192" t="s">
        <v>99</v>
      </c>
      <c r="AI93" s="43">
        <f>AI86</f>
        <v>2008</v>
      </c>
      <c r="AJ93" s="55">
        <f ca="1">Shop*AJ86</f>
        <v>0</v>
      </c>
      <c r="AK93" s="53">
        <f ca="1">M_Tech*AK86</f>
        <v>0</v>
      </c>
      <c r="AL93" s="53">
        <f ca="1">CMM*AL86</f>
        <v>0</v>
      </c>
      <c r="AM93" s="53">
        <f ca="1">ENG*AM86</f>
        <v>0</v>
      </c>
      <c r="AN93" s="53">
        <f ca="1">DES*AN86</f>
        <v>0</v>
      </c>
      <c r="AO93" s="53">
        <f ca="1">AO86</f>
        <v>0</v>
      </c>
      <c r="AP93" s="56">
        <f ca="1">SUM(AJ93:AO93)</f>
        <v>0</v>
      </c>
    </row>
    <row r="94" spans="19:47">
      <c r="S94" s="192" t="s">
        <v>96</v>
      </c>
      <c r="Y94" s="43">
        <f>Y87</f>
        <v>2009</v>
      </c>
      <c r="Z94" s="55">
        <f ca="1">Shop*Z87</f>
        <v>3780</v>
      </c>
      <c r="AA94" s="53">
        <f ca="1">M_Tech*AA87</f>
        <v>34925</v>
      </c>
      <c r="AB94" s="53">
        <f ca="1">CMM*AB87</f>
        <v>5984</v>
      </c>
      <c r="AC94" s="53">
        <f ca="1">ENG*AC87</f>
        <v>4140</v>
      </c>
      <c r="AD94" s="53">
        <f ca="1">DES*AD87</f>
        <v>0</v>
      </c>
      <c r="AE94" s="53">
        <f ca="1">AE87</f>
        <v>2142</v>
      </c>
      <c r="AF94" s="56">
        <f ca="1">SUM(Z94:AE94)</f>
        <v>50971</v>
      </c>
      <c r="AH94" s="192" t="s">
        <v>99</v>
      </c>
      <c r="AI94" s="43">
        <f>AI87</f>
        <v>2009</v>
      </c>
      <c r="AJ94" s="55">
        <f ca="1">Shop*AJ87</f>
        <v>0</v>
      </c>
      <c r="AK94" s="53">
        <f ca="1">M_Tech*AK87</f>
        <v>0</v>
      </c>
      <c r="AL94" s="53">
        <f ca="1">CMM*AL87</f>
        <v>0</v>
      </c>
      <c r="AM94" s="53">
        <f ca="1">ENG*AM87</f>
        <v>0</v>
      </c>
      <c r="AN94" s="53">
        <f ca="1">DES*AN87</f>
        <v>0</v>
      </c>
      <c r="AO94" s="53">
        <f ca="1">AO87</f>
        <v>0</v>
      </c>
      <c r="AP94" s="56">
        <f ca="1">SUM(AJ94:AO94)</f>
        <v>0</v>
      </c>
    </row>
    <row r="95" spans="19:47" ht="13.5" thickBot="1">
      <c r="S95" s="192" t="s">
        <v>96</v>
      </c>
      <c r="Y95" s="43">
        <f>Y88</f>
        <v>2010</v>
      </c>
      <c r="Z95" s="57">
        <f ca="1">Shop*Z88</f>
        <v>0</v>
      </c>
      <c r="AA95" s="58">
        <f ca="1">M_Tech*AA88</f>
        <v>0</v>
      </c>
      <c r="AB95" s="58">
        <f ca="1">CMM*AB88</f>
        <v>0</v>
      </c>
      <c r="AC95" s="58">
        <f ca="1">ENG*AC88</f>
        <v>0</v>
      </c>
      <c r="AD95" s="58">
        <f ca="1">DES*AD88</f>
        <v>0</v>
      </c>
      <c r="AE95" s="58">
        <f ca="1">AE88</f>
        <v>0</v>
      </c>
      <c r="AF95" s="59">
        <f ca="1">SUM(Z95:AE95)</f>
        <v>0</v>
      </c>
      <c r="AH95" s="192" t="s">
        <v>99</v>
      </c>
      <c r="AI95" s="43">
        <f>AI88</f>
        <v>2010</v>
      </c>
      <c r="AJ95" s="57">
        <f ca="1">Shop*AJ88</f>
        <v>0</v>
      </c>
      <c r="AK95" s="58">
        <f ca="1">M_Tech*AK88</f>
        <v>0</v>
      </c>
      <c r="AL95" s="58">
        <f ca="1">CMM*AL88</f>
        <v>0</v>
      </c>
      <c r="AM95" s="58">
        <f ca="1">ENG*AM88</f>
        <v>0</v>
      </c>
      <c r="AN95" s="58">
        <f ca="1">DES*AN88</f>
        <v>0</v>
      </c>
      <c r="AO95" s="58">
        <f ca="1">AO88</f>
        <v>0</v>
      </c>
      <c r="AP95" s="59">
        <f ca="1">SUM(AJ95:AO95)</f>
        <v>0</v>
      </c>
    </row>
    <row r="96" spans="19:47" ht="15.75" thickTop="1">
      <c r="AE96" s="177" t="s">
        <v>88</v>
      </c>
      <c r="AF96" s="177">
        <f ca="1">SUM(AF93:AF95)</f>
        <v>50971</v>
      </c>
      <c r="AH96" s="192"/>
      <c r="AI96" s="13"/>
      <c r="AJ96" s="16"/>
      <c r="AK96" s="16"/>
      <c r="AL96" s="16"/>
      <c r="AM96" s="16"/>
      <c r="AN96" s="43"/>
      <c r="AO96" s="178" t="s">
        <v>84</v>
      </c>
      <c r="AP96" s="177">
        <f ca="1">SUM(AP93:AP95)</f>
        <v>0</v>
      </c>
    </row>
    <row r="97" spans="32:43">
      <c r="AO97" s="196" t="s">
        <v>103</v>
      </c>
      <c r="AP97" s="198">
        <f ca="1">AP96/AF96</f>
        <v>0</v>
      </c>
    </row>
    <row r="98" spans="32:43">
      <c r="AF98" s="30">
        <f ca="1">AF81+AF96</f>
        <v>50971</v>
      </c>
      <c r="AG98" s="39" t="s">
        <v>100</v>
      </c>
      <c r="AP98" s="30">
        <f ca="1">AP81+AP96</f>
        <v>0</v>
      </c>
      <c r="AQ98" s="39" t="s">
        <v>100</v>
      </c>
    </row>
  </sheetData>
  <mergeCells count="21">
    <mergeCell ref="N48:P48"/>
    <mergeCell ref="N23:P23"/>
    <mergeCell ref="N7:P7"/>
    <mergeCell ref="N17:P17"/>
    <mergeCell ref="N42:P42"/>
    <mergeCell ref="M8:N8"/>
    <mergeCell ref="Z61:AF61"/>
    <mergeCell ref="AJ61:AP61"/>
    <mergeCell ref="Q2:Y2"/>
    <mergeCell ref="Z2:AF2"/>
    <mergeCell ref="AJ2:AP2"/>
    <mergeCell ref="Z54:AF54"/>
    <mergeCell ref="AJ54:AP54"/>
    <mergeCell ref="Z91:AF91"/>
    <mergeCell ref="AJ84:AP84"/>
    <mergeCell ref="AJ91:AP91"/>
    <mergeCell ref="Z69:AF69"/>
    <mergeCell ref="Z76:AF76"/>
    <mergeCell ref="AJ69:AP69"/>
    <mergeCell ref="AJ76:AP76"/>
    <mergeCell ref="Z84:AF84"/>
  </mergeCells>
  <phoneticPr fontId="0" type="noConversion"/>
  <conditionalFormatting sqref="N18 N49 F10:M13 F15:M18 A10:E18 N10:N16 A43:N43 L26:M26 O26:O27 A24:N24 A21:A22 O29:O41 A27:N41 A48:M49 A45:O47 A34:O34 A39:O39 A7:M8 A5:N6 B20:N22">
    <cfRule type="expression" dxfId="0" priority="58">
      <formula>IF($N5=0,TRUE,FALSE)</formula>
    </cfRule>
  </conditionalFormatting>
  <dataValidations count="3">
    <dataValidation type="list" allowBlank="1" showInputMessage="1" showErrorMessage="1" sqref="Q45:Q47 R20:S20 Q28 Q26:S26 Q31:Q35 Q37:Q40 Q5:Q6 R14:S14 R10:S10 Q10:Q16 Q20:Q22">
      <formula1>"B,C"</formula1>
    </dataValidation>
    <dataValidation type="list" allowBlank="1" showInputMessage="1" showErrorMessage="1" sqref="Y45:Y47 Y28 Y26 Y31:Y41 Y5:Y6 Y20:Y22 Y10:Y16">
      <formula1>"2007, 2008, 2009, 2010, Hytec, LANL"</formula1>
    </dataValidation>
    <dataValidation type="list" allowBlank="1" showInputMessage="1" showErrorMessage="1" sqref="R45:R47 R21:R22 R28 R31:R35 R37:R40 R5:R6 R15:R16 R11:R13">
      <formula1>"PD, PT"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U49"/>
  <sheetViews>
    <sheetView tabSelected="1" workbookViewId="0">
      <selection activeCell="K24" sqref="K24"/>
    </sheetView>
  </sheetViews>
  <sheetFormatPr defaultRowHeight="12.75"/>
  <cols>
    <col min="2" max="2" width="8.85546875" style="13" customWidth="1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0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0" bestFit="1" customWidth="1"/>
    <col min="19" max="19" width="8.5703125" bestFit="1" customWidth="1"/>
  </cols>
  <sheetData>
    <row r="4" spans="2:19" ht="13.5" thickBot="1"/>
    <row r="5" spans="2:19" ht="15.75" thickTop="1">
      <c r="B5" s="200"/>
      <c r="C5" s="240" t="str">
        <f>'Pre- and Production'!Z54</f>
        <v>BASE</v>
      </c>
      <c r="D5" s="241"/>
      <c r="E5" s="241"/>
      <c r="F5" s="241"/>
      <c r="G5" s="241"/>
      <c r="H5" s="241"/>
      <c r="I5" s="242"/>
      <c r="J5" s="199"/>
      <c r="K5" s="199"/>
      <c r="L5" s="200"/>
      <c r="M5" s="240" t="str">
        <f>'Pre- and Production'!AJ54</f>
        <v>CONTINGENCY</v>
      </c>
      <c r="N5" s="241"/>
      <c r="O5" s="241"/>
      <c r="P5" s="241"/>
      <c r="Q5" s="241"/>
      <c r="R5" s="241"/>
      <c r="S5" s="242"/>
    </row>
    <row r="6" spans="2:19" ht="15">
      <c r="B6" s="200" t="str">
        <f>'Pre- and Production'!Y55</f>
        <v>Year</v>
      </c>
      <c r="C6" s="204" t="str">
        <f>'Pre- and Production'!Z55</f>
        <v>Shop Time</v>
      </c>
      <c r="D6" s="205" t="str">
        <f>'Pre- and Production'!AA55</f>
        <v>MT Time</v>
      </c>
      <c r="E6" s="205" t="str">
        <f>'Pre- and Production'!AB55</f>
        <v>CMM</v>
      </c>
      <c r="F6" s="205" t="str">
        <f>'Pre- and Production'!AC55</f>
        <v>Engineering</v>
      </c>
      <c r="G6" s="205" t="str">
        <f>'Pre- and Production'!AD55</f>
        <v>Design</v>
      </c>
      <c r="H6" s="207" t="str">
        <f>'Pre- and Production'!AE55</f>
        <v>M&amp;S Cost</v>
      </c>
      <c r="I6" s="206"/>
      <c r="J6" s="199"/>
      <c r="K6" s="199"/>
      <c r="L6" s="200"/>
      <c r="M6" s="204" t="str">
        <f>'Pre- and Production'!AJ55</f>
        <v>Shop Time</v>
      </c>
      <c r="N6" s="205" t="str">
        <f>'Pre- and Production'!AK55</f>
        <v>MT Time</v>
      </c>
      <c r="O6" s="205" t="str">
        <f>'Pre- and Production'!AL55</f>
        <v>CMM</v>
      </c>
      <c r="P6" s="205" t="str">
        <f>'Pre- and Production'!AM55</f>
        <v>Engineering</v>
      </c>
      <c r="Q6" s="205" t="str">
        <f>'Pre- and Production'!AN55</f>
        <v>Design</v>
      </c>
      <c r="R6" s="207" t="str">
        <f>'Pre- and Production'!AO55</f>
        <v>M&amp;S Cost</v>
      </c>
      <c r="S6" s="206"/>
    </row>
    <row r="7" spans="2:19">
      <c r="B7" s="200">
        <f>'Pre- and Production'!Y56</f>
        <v>2008</v>
      </c>
      <c r="C7" s="201">
        <f>'Pre- and Production'!Z56</f>
        <v>0</v>
      </c>
      <c r="D7" s="202">
        <f>'Pre- and Production'!AA56</f>
        <v>0</v>
      </c>
      <c r="E7" s="202">
        <f>'Pre- and Production'!AB56</f>
        <v>0</v>
      </c>
      <c r="F7" s="202">
        <f>'Pre- and Production'!AC56</f>
        <v>0</v>
      </c>
      <c r="G7" s="202">
        <f>'Pre- and Production'!AD56</f>
        <v>0</v>
      </c>
      <c r="H7" s="53">
        <f>'Pre- and Production'!AE56</f>
        <v>0</v>
      </c>
      <c r="I7" s="203"/>
      <c r="J7" s="199"/>
      <c r="K7" s="199"/>
      <c r="L7" s="200">
        <f>'Pre- and Production'!AI56</f>
        <v>2008</v>
      </c>
      <c r="M7" s="201">
        <f>'Pre- and Production'!AJ56</f>
        <v>0</v>
      </c>
      <c r="N7" s="202">
        <f>'Pre- and Production'!AK56</f>
        <v>0</v>
      </c>
      <c r="O7" s="202">
        <f>'Pre- and Production'!AL56</f>
        <v>0</v>
      </c>
      <c r="P7" s="202">
        <f>'Pre- and Production'!AM56</f>
        <v>0</v>
      </c>
      <c r="Q7" s="202">
        <f>'Pre- and Production'!AN56</f>
        <v>0</v>
      </c>
      <c r="R7" s="53">
        <f>'Pre- and Production'!AO56</f>
        <v>0</v>
      </c>
      <c r="S7" s="203"/>
    </row>
    <row r="8" spans="2:19">
      <c r="B8" s="200">
        <f>'Pre- and Production'!Y57</f>
        <v>2009</v>
      </c>
      <c r="C8" s="201">
        <f>'Pre- and Production'!Z57</f>
        <v>28</v>
      </c>
      <c r="D8" s="202">
        <f>'Pre- and Production'!AA57</f>
        <v>275</v>
      </c>
      <c r="E8" s="202">
        <f>'Pre- and Production'!AB57</f>
        <v>44</v>
      </c>
      <c r="F8" s="202">
        <f>'Pre- and Production'!AC57</f>
        <v>27.6</v>
      </c>
      <c r="G8" s="202">
        <f>'Pre- and Production'!AD57</f>
        <v>0</v>
      </c>
      <c r="H8" s="53">
        <f>'Pre- and Production'!AE57</f>
        <v>2142</v>
      </c>
      <c r="I8" s="203"/>
      <c r="J8" s="199"/>
      <c r="K8" s="199"/>
      <c r="L8" s="200">
        <f>'Pre- and Production'!AI57</f>
        <v>2009</v>
      </c>
      <c r="M8" s="201">
        <f>'Pre- and Production'!AJ57</f>
        <v>0</v>
      </c>
      <c r="N8" s="202">
        <f>'Pre- and Production'!AK57</f>
        <v>0</v>
      </c>
      <c r="O8" s="202">
        <f>'Pre- and Production'!AL57</f>
        <v>0</v>
      </c>
      <c r="P8" s="202">
        <f>'Pre- and Production'!AM57</f>
        <v>0</v>
      </c>
      <c r="Q8" s="202">
        <f>'Pre- and Production'!AN57</f>
        <v>0</v>
      </c>
      <c r="R8" s="53">
        <f>'Pre- and Production'!AO57</f>
        <v>0</v>
      </c>
      <c r="S8" s="203"/>
    </row>
    <row r="9" spans="2:19">
      <c r="B9" s="200">
        <f>'Pre- and Production'!Y58</f>
        <v>2010</v>
      </c>
      <c r="C9" s="201">
        <f>'Pre- and Production'!Z58</f>
        <v>0</v>
      </c>
      <c r="D9" s="202">
        <f>'Pre- and Production'!AA58</f>
        <v>0</v>
      </c>
      <c r="E9" s="202">
        <f>'Pre- and Production'!AB58</f>
        <v>0</v>
      </c>
      <c r="F9" s="202">
        <f>'Pre- and Production'!AC58</f>
        <v>0</v>
      </c>
      <c r="G9" s="202">
        <f>'Pre- and Production'!AD58</f>
        <v>0</v>
      </c>
      <c r="H9" s="53">
        <f>'Pre- and Production'!AE58</f>
        <v>0</v>
      </c>
      <c r="I9" s="203"/>
      <c r="J9" s="199"/>
      <c r="K9" s="199"/>
      <c r="L9" s="200">
        <f>'Pre- and Production'!AI58</f>
        <v>2010</v>
      </c>
      <c r="M9" s="201">
        <f>'Pre- and Production'!AJ58</f>
        <v>0</v>
      </c>
      <c r="N9" s="202">
        <f>'Pre- and Production'!AK58</f>
        <v>0</v>
      </c>
      <c r="O9" s="202">
        <f>'Pre- and Production'!AL58</f>
        <v>0</v>
      </c>
      <c r="P9" s="202">
        <f>'Pre- and Production'!AM58</f>
        <v>0</v>
      </c>
      <c r="Q9" s="202">
        <f>'Pre- and Production'!AN58</f>
        <v>0</v>
      </c>
      <c r="R9" s="53">
        <f>'Pre- and Production'!AO58</f>
        <v>0</v>
      </c>
      <c r="S9" s="203"/>
    </row>
    <row r="10" spans="2:19">
      <c r="B10" s="200" t="str">
        <f>'Pre- and Production'!Y59</f>
        <v>Hytec</v>
      </c>
      <c r="C10" s="201">
        <f>'Pre- and Production'!Z59</f>
        <v>0</v>
      </c>
      <c r="D10" s="202">
        <f>'Pre- and Production'!AA59</f>
        <v>0</v>
      </c>
      <c r="E10" s="202">
        <f>'Pre- and Production'!AB59</f>
        <v>0</v>
      </c>
      <c r="F10" s="202">
        <f>'Pre- and Production'!AC59</f>
        <v>0</v>
      </c>
      <c r="G10" s="202">
        <f>'Pre- and Production'!AD59</f>
        <v>0</v>
      </c>
      <c r="H10" s="53">
        <f>'Pre- and Production'!AE59</f>
        <v>0</v>
      </c>
      <c r="I10" s="203"/>
      <c r="J10" s="199"/>
      <c r="K10" s="199"/>
      <c r="L10" s="200" t="str">
        <f>'Pre- and Production'!AI59</f>
        <v>Hytec</v>
      </c>
      <c r="M10" s="201">
        <f>'Pre- and Production'!AJ59</f>
        <v>0</v>
      </c>
      <c r="N10" s="202">
        <f>'Pre- and Production'!AK59</f>
        <v>0</v>
      </c>
      <c r="O10" s="202">
        <f>'Pre- and Production'!AL59</f>
        <v>0</v>
      </c>
      <c r="P10" s="202">
        <f>'Pre- and Production'!AM59</f>
        <v>0</v>
      </c>
      <c r="Q10" s="202">
        <f>'Pre- and Production'!AN59</f>
        <v>0</v>
      </c>
      <c r="R10" s="53">
        <f>'Pre- and Production'!AO59</f>
        <v>0</v>
      </c>
      <c r="S10" s="203"/>
    </row>
    <row r="11" spans="2:19">
      <c r="B11" s="200" t="str">
        <f>'Pre- and Production'!Y60</f>
        <v>LANL</v>
      </c>
      <c r="C11" s="201">
        <f>'Pre- and Production'!Z60</f>
        <v>0</v>
      </c>
      <c r="D11" s="202">
        <f>'Pre- and Production'!AA60</f>
        <v>0</v>
      </c>
      <c r="E11" s="202">
        <f>'Pre- and Production'!AB60</f>
        <v>0</v>
      </c>
      <c r="F11" s="202">
        <f>'Pre- and Production'!AC60</f>
        <v>0</v>
      </c>
      <c r="G11" s="202">
        <f>'Pre- and Production'!AD60</f>
        <v>0</v>
      </c>
      <c r="H11" s="53">
        <f>'Pre- and Production'!AE60</f>
        <v>0</v>
      </c>
      <c r="I11" s="203"/>
      <c r="J11" s="199"/>
      <c r="K11" s="199"/>
      <c r="L11" s="200" t="str">
        <f>'Pre- and Production'!AI60</f>
        <v>LANL</v>
      </c>
      <c r="M11" s="201">
        <f>'Pre- and Production'!AJ60</f>
        <v>0</v>
      </c>
      <c r="N11" s="202">
        <f>'Pre- and Production'!AK60</f>
        <v>0</v>
      </c>
      <c r="O11" s="202">
        <f>'Pre- and Production'!AL60</f>
        <v>0</v>
      </c>
      <c r="P11" s="202">
        <f>'Pre- and Production'!AM60</f>
        <v>0</v>
      </c>
      <c r="Q11" s="202">
        <f>'Pre- and Production'!AN60</f>
        <v>0</v>
      </c>
      <c r="R11" s="53">
        <f>'Pre- and Production'!AO60</f>
        <v>0</v>
      </c>
      <c r="S11" s="203"/>
    </row>
    <row r="12" spans="2:19" ht="15">
      <c r="B12" s="200"/>
      <c r="C12" s="237" t="str">
        <f>'Pre- and Production'!Z61</f>
        <v>LBNL Cost</v>
      </c>
      <c r="D12" s="238"/>
      <c r="E12" s="238"/>
      <c r="F12" s="238"/>
      <c r="G12" s="238"/>
      <c r="H12" s="238"/>
      <c r="I12" s="239"/>
      <c r="J12" s="199"/>
      <c r="K12" s="199"/>
      <c r="L12" s="200"/>
      <c r="M12" s="237" t="str">
        <f>'Pre- and Production'!AJ61</f>
        <v>LBNL Contingency</v>
      </c>
      <c r="N12" s="238"/>
      <c r="O12" s="238"/>
      <c r="P12" s="238"/>
      <c r="Q12" s="238"/>
      <c r="R12" s="238"/>
      <c r="S12" s="239"/>
    </row>
    <row r="13" spans="2:19" ht="15">
      <c r="B13" s="200"/>
      <c r="C13" s="204" t="str">
        <f>'Pre- and Production'!Z62</f>
        <v>Shop Cost</v>
      </c>
      <c r="D13" s="205" t="str">
        <f>'Pre- and Production'!AA62</f>
        <v>MT Cost</v>
      </c>
      <c r="E13" s="205" t="str">
        <f>'Pre- and Production'!AB62</f>
        <v>CMM</v>
      </c>
      <c r="F13" s="205" t="str">
        <f>'Pre- and Production'!AC62</f>
        <v>Engineering</v>
      </c>
      <c r="G13" s="205" t="str">
        <f>'Pre- and Production'!AD62</f>
        <v>Design</v>
      </c>
      <c r="H13" s="207" t="str">
        <f>'Pre- and Production'!AE62</f>
        <v>M&amp;S Cost</v>
      </c>
      <c r="I13" s="206" t="str">
        <f>'Pre- and Production'!AF62</f>
        <v>Totals</v>
      </c>
      <c r="J13" s="199"/>
      <c r="K13" s="199"/>
      <c r="L13" s="200"/>
      <c r="M13" s="204" t="str">
        <f>'Pre- and Production'!AJ62</f>
        <v>Shop Cost</v>
      </c>
      <c r="N13" s="205" t="str">
        <f>'Pre- and Production'!AK62</f>
        <v>MT Cost</v>
      </c>
      <c r="O13" s="205" t="str">
        <f>'Pre- and Production'!AL62</f>
        <v>CMM</v>
      </c>
      <c r="P13" s="205" t="str">
        <f>'Pre- and Production'!AM62</f>
        <v>Engineering</v>
      </c>
      <c r="Q13" s="205" t="str">
        <f>'Pre- and Production'!AN62</f>
        <v>Design</v>
      </c>
      <c r="R13" s="207" t="str">
        <f>'Pre- and Production'!AO62</f>
        <v>M&amp;S Cost</v>
      </c>
      <c r="S13" s="206" t="str">
        <f>'Pre- and Production'!AP62</f>
        <v>Totals</v>
      </c>
    </row>
    <row r="14" spans="2:19">
      <c r="B14" s="200">
        <f>'Pre- and Production'!Y63</f>
        <v>2008</v>
      </c>
      <c r="C14" s="55">
        <f>'Pre- and Production'!Z63</f>
        <v>0</v>
      </c>
      <c r="D14" s="53">
        <f>'Pre- and Production'!AA63</f>
        <v>0</v>
      </c>
      <c r="E14" s="53">
        <f>'Pre- and Production'!AB63</f>
        <v>0</v>
      </c>
      <c r="F14" s="53">
        <f>'Pre- and Production'!AC63</f>
        <v>0</v>
      </c>
      <c r="G14" s="53">
        <f>'Pre- and Production'!AD63</f>
        <v>0</v>
      </c>
      <c r="H14" s="53">
        <f>'Pre- and Production'!AE63</f>
        <v>0</v>
      </c>
      <c r="I14" s="56">
        <f>'Pre- and Production'!AF63</f>
        <v>0</v>
      </c>
      <c r="J14" s="199"/>
      <c r="K14" s="199"/>
      <c r="L14" s="200">
        <f>'Pre- and Production'!AI63</f>
        <v>2008</v>
      </c>
      <c r="M14" s="55">
        <f>'Pre- and Production'!AJ63</f>
        <v>0</v>
      </c>
      <c r="N14" s="53">
        <f>'Pre- and Production'!AK63</f>
        <v>0</v>
      </c>
      <c r="O14" s="53">
        <f>'Pre- and Production'!AL63</f>
        <v>0</v>
      </c>
      <c r="P14" s="53">
        <f>'Pre- and Production'!AM63</f>
        <v>0</v>
      </c>
      <c r="Q14" s="53">
        <f>'Pre- and Production'!AN63</f>
        <v>0</v>
      </c>
      <c r="R14" s="53">
        <f>'Pre- and Production'!AO63</f>
        <v>0</v>
      </c>
      <c r="S14" s="56">
        <f>'Pre- and Production'!AP63</f>
        <v>0</v>
      </c>
    </row>
    <row r="15" spans="2:19">
      <c r="B15" s="200">
        <f>'Pre- and Production'!Y64</f>
        <v>2009</v>
      </c>
      <c r="C15" s="55">
        <f>'Pre- and Production'!Z64</f>
        <v>3780</v>
      </c>
      <c r="D15" s="53">
        <f>'Pre- and Production'!AA64</f>
        <v>34925</v>
      </c>
      <c r="E15" s="53">
        <f>'Pre- and Production'!AB64</f>
        <v>5984</v>
      </c>
      <c r="F15" s="53">
        <f>'Pre- and Production'!AC64</f>
        <v>4140</v>
      </c>
      <c r="G15" s="53">
        <f>'Pre- and Production'!AD64</f>
        <v>0</v>
      </c>
      <c r="H15" s="53">
        <f>'Pre- and Production'!AE64</f>
        <v>2142</v>
      </c>
      <c r="I15" s="56">
        <f>'Pre- and Production'!AF64</f>
        <v>50971</v>
      </c>
      <c r="J15" s="199"/>
      <c r="K15" s="199"/>
      <c r="L15" s="200">
        <f>'Pre- and Production'!AI64</f>
        <v>2009</v>
      </c>
      <c r="M15" s="55">
        <f>'Pre- and Production'!AJ64</f>
        <v>0</v>
      </c>
      <c r="N15" s="53">
        <f>'Pre- and Production'!AK64</f>
        <v>0</v>
      </c>
      <c r="O15" s="53">
        <f>'Pre- and Production'!AL64</f>
        <v>0</v>
      </c>
      <c r="P15" s="53">
        <f>'Pre- and Production'!AM64</f>
        <v>0</v>
      </c>
      <c r="Q15" s="53">
        <f>'Pre- and Production'!AN64</f>
        <v>0</v>
      </c>
      <c r="R15" s="53">
        <f>'Pre- and Production'!AO64</f>
        <v>0</v>
      </c>
      <c r="S15" s="56">
        <f>'Pre- and Production'!AP64</f>
        <v>0</v>
      </c>
    </row>
    <row r="16" spans="2:19" ht="13.5" thickBot="1">
      <c r="B16" s="200">
        <f>'Pre- and Production'!Y65</f>
        <v>2010</v>
      </c>
      <c r="C16" s="57">
        <f>'Pre- and Production'!Z65</f>
        <v>0</v>
      </c>
      <c r="D16" s="58">
        <f>'Pre- and Production'!AA65</f>
        <v>0</v>
      </c>
      <c r="E16" s="58">
        <f>'Pre- and Production'!AB65</f>
        <v>0</v>
      </c>
      <c r="F16" s="58">
        <f>'Pre- and Production'!AC65</f>
        <v>0</v>
      </c>
      <c r="G16" s="58">
        <f>'Pre- and Production'!AD65</f>
        <v>0</v>
      </c>
      <c r="H16" s="58">
        <f>'Pre- and Production'!AE65</f>
        <v>0</v>
      </c>
      <c r="I16" s="59">
        <f>'Pre- and Production'!AF65</f>
        <v>0</v>
      </c>
      <c r="J16" s="199"/>
      <c r="K16" s="199"/>
      <c r="L16" s="200">
        <f>'Pre- and Production'!AI65</f>
        <v>2010</v>
      </c>
      <c r="M16" s="57">
        <f>'Pre- and Production'!AJ65</f>
        <v>0</v>
      </c>
      <c r="N16" s="58">
        <f>'Pre- and Production'!AK65</f>
        <v>0</v>
      </c>
      <c r="O16" s="58">
        <f>'Pre- and Production'!AL65</f>
        <v>0</v>
      </c>
      <c r="P16" s="58">
        <f>'Pre- and Production'!AM65</f>
        <v>0</v>
      </c>
      <c r="Q16" s="58">
        <f>'Pre- and Production'!AN65</f>
        <v>0</v>
      </c>
      <c r="R16" s="58">
        <f>'Pre- and Production'!AO65</f>
        <v>0</v>
      </c>
      <c r="S16" s="59">
        <f>'Pre- and Production'!AP65</f>
        <v>0</v>
      </c>
    </row>
    <row r="17" spans="2:21" ht="13.5" thickTop="1">
      <c r="B17" s="200"/>
      <c r="C17" s="199"/>
      <c r="D17" s="199"/>
      <c r="E17" s="199"/>
      <c r="F17" s="199"/>
      <c r="G17" s="199"/>
      <c r="H17" s="40" t="str">
        <f>'Pre- and Production'!AE66</f>
        <v>Base Cost</v>
      </c>
      <c r="I17" s="30">
        <f>'Pre- and Production'!AF66</f>
        <v>50971</v>
      </c>
      <c r="J17" s="199"/>
      <c r="K17" s="199"/>
      <c r="L17" s="200"/>
      <c r="M17" s="199"/>
      <c r="N17" s="199"/>
      <c r="O17" s="199"/>
      <c r="P17" s="199"/>
      <c r="Q17" s="199"/>
      <c r="R17" s="40" t="str">
        <f>'Pre- and Production'!AO66</f>
        <v>Contingency</v>
      </c>
      <c r="S17" s="30">
        <f>'Pre- and Production'!AP66</f>
        <v>0</v>
      </c>
      <c r="U17" s="30">
        <f>I17+S17</f>
        <v>50971</v>
      </c>
    </row>
    <row r="18" spans="2:21">
      <c r="B18" s="200"/>
      <c r="C18" s="199"/>
      <c r="D18" s="199"/>
      <c r="E18" s="199"/>
      <c r="F18" s="199"/>
      <c r="G18" s="199"/>
      <c r="I18" s="199"/>
      <c r="J18" s="199"/>
      <c r="K18" s="199"/>
      <c r="L18" s="200"/>
      <c r="M18" s="199"/>
      <c r="N18" s="199"/>
      <c r="O18" s="199"/>
      <c r="P18" s="199"/>
      <c r="Q18" s="199"/>
      <c r="R18" s="40" t="str">
        <f>'Pre- and Production'!AO67</f>
        <v>Percent</v>
      </c>
      <c r="S18" s="197">
        <f>'Pre- and Production'!AP67</f>
        <v>0</v>
      </c>
    </row>
    <row r="19" spans="2:21" ht="13.5" thickBot="1">
      <c r="B19" s="200"/>
      <c r="C19" s="199"/>
      <c r="D19" s="199"/>
      <c r="E19" s="199"/>
      <c r="F19" s="199"/>
      <c r="G19" s="199"/>
      <c r="I19" s="199"/>
      <c r="J19" s="199"/>
      <c r="K19" s="199"/>
      <c r="L19" s="200"/>
      <c r="M19" s="199"/>
      <c r="N19" s="199"/>
      <c r="O19" s="199"/>
      <c r="P19" s="199"/>
      <c r="Q19" s="199"/>
      <c r="S19" s="199"/>
    </row>
    <row r="20" spans="2:21" ht="15.75" thickTop="1">
      <c r="B20" s="200"/>
      <c r="C20" s="240" t="str">
        <f>'Pre- and Production'!Z69</f>
        <v>Pre-Production Base Cost</v>
      </c>
      <c r="D20" s="241"/>
      <c r="E20" s="241"/>
      <c r="F20" s="241"/>
      <c r="G20" s="241"/>
      <c r="H20" s="241"/>
      <c r="I20" s="242"/>
      <c r="J20" s="199"/>
      <c r="K20" s="199"/>
      <c r="L20" s="200"/>
      <c r="M20" s="240" t="str">
        <f>'Pre- and Production'!AJ69</f>
        <v>Pre-Production Contingency Cost</v>
      </c>
      <c r="N20" s="241"/>
      <c r="O20" s="241"/>
      <c r="P20" s="241"/>
      <c r="Q20" s="241"/>
      <c r="R20" s="241"/>
      <c r="S20" s="242"/>
    </row>
    <row r="21" spans="2:21" ht="15">
      <c r="B21" s="200"/>
      <c r="C21" s="204" t="str">
        <f>'Pre- and Production'!Z70</f>
        <v>Shop Time</v>
      </c>
      <c r="D21" s="205" t="str">
        <f>'Pre- and Production'!AA70</f>
        <v>MT Time</v>
      </c>
      <c r="E21" s="205" t="str">
        <f>'Pre- and Production'!AB70</f>
        <v>CMM</v>
      </c>
      <c r="F21" s="205" t="str">
        <f>'Pre- and Production'!AC70</f>
        <v>Engineering</v>
      </c>
      <c r="G21" s="205" t="str">
        <f>'Pre- and Production'!AD70</f>
        <v>Design</v>
      </c>
      <c r="H21" s="207" t="str">
        <f>'Pre- and Production'!AE70</f>
        <v>M&amp;S Cost</v>
      </c>
      <c r="I21" s="206"/>
      <c r="J21" s="199"/>
      <c r="K21" s="199"/>
      <c r="L21" s="200"/>
      <c r="M21" s="204" t="str">
        <f>'Pre- and Production'!AJ70</f>
        <v>Shop Time</v>
      </c>
      <c r="N21" s="205" t="str">
        <f>'Pre- and Production'!AK70</f>
        <v>MT Time</v>
      </c>
      <c r="O21" s="205" t="str">
        <f>'Pre- and Production'!AL70</f>
        <v>CMM</v>
      </c>
      <c r="P21" s="205" t="str">
        <f>'Pre- and Production'!AM70</f>
        <v>Engineering</v>
      </c>
      <c r="Q21" s="205" t="str">
        <f>'Pre- and Production'!AN70</f>
        <v>Design</v>
      </c>
      <c r="R21" s="207" t="str">
        <f>'Pre- and Production'!AO70</f>
        <v>M&amp;S Cost</v>
      </c>
      <c r="S21" s="206"/>
    </row>
    <row r="22" spans="2:21">
      <c r="B22" s="200">
        <f>'Pre- and Production'!Y71</f>
        <v>2008</v>
      </c>
      <c r="C22" s="201">
        <f ca="1">'Pre- and Production'!Z71</f>
        <v>0</v>
      </c>
      <c r="D22" s="202">
        <f ca="1">'Pre- and Production'!AA71</f>
        <v>0</v>
      </c>
      <c r="E22" s="202">
        <f ca="1">'Pre- and Production'!AB71</f>
        <v>0</v>
      </c>
      <c r="F22" s="202">
        <f ca="1">'Pre- and Production'!AC71</f>
        <v>0</v>
      </c>
      <c r="G22" s="202">
        <f ca="1">'Pre- and Production'!AD71</f>
        <v>0</v>
      </c>
      <c r="H22" s="53">
        <f ca="1">'Pre- and Production'!AE71</f>
        <v>0</v>
      </c>
      <c r="I22" s="203"/>
      <c r="J22" s="199"/>
      <c r="K22" s="199"/>
      <c r="L22" s="200">
        <f>'Pre- and Production'!AI71</f>
        <v>2008</v>
      </c>
      <c r="M22" s="201">
        <f ca="1">'Pre- and Production'!AJ71</f>
        <v>0</v>
      </c>
      <c r="N22" s="202">
        <f ca="1">'Pre- and Production'!AK71</f>
        <v>0</v>
      </c>
      <c r="O22" s="202">
        <f ca="1">'Pre- and Production'!AL71</f>
        <v>0</v>
      </c>
      <c r="P22" s="202">
        <f ca="1">'Pre- and Production'!AM71</f>
        <v>0</v>
      </c>
      <c r="Q22" s="202">
        <f ca="1">'Pre- and Production'!AN71</f>
        <v>0</v>
      </c>
      <c r="R22" s="53">
        <f ca="1">'Pre- and Production'!AO71</f>
        <v>0</v>
      </c>
      <c r="S22" s="203"/>
    </row>
    <row r="23" spans="2:21">
      <c r="B23" s="200">
        <f>'Pre- and Production'!Y72</f>
        <v>2009</v>
      </c>
      <c r="C23" s="201">
        <f ca="1">'Pre- and Production'!Z72</f>
        <v>0</v>
      </c>
      <c r="D23" s="202">
        <f ca="1">'Pre- and Production'!AA72</f>
        <v>0</v>
      </c>
      <c r="E23" s="202">
        <f ca="1">'Pre- and Production'!AB72</f>
        <v>0</v>
      </c>
      <c r="F23" s="202">
        <f ca="1">'Pre- and Production'!AC72</f>
        <v>0</v>
      </c>
      <c r="G23" s="202">
        <f ca="1">'Pre- and Production'!AD72</f>
        <v>0</v>
      </c>
      <c r="H23" s="53">
        <f ca="1">'Pre- and Production'!AE72</f>
        <v>0</v>
      </c>
      <c r="I23" s="203"/>
      <c r="J23" s="199"/>
      <c r="K23" s="199"/>
      <c r="L23" s="200">
        <f>'Pre- and Production'!AI72</f>
        <v>2009</v>
      </c>
      <c r="M23" s="201">
        <f ca="1">'Pre- and Production'!AJ72</f>
        <v>0</v>
      </c>
      <c r="N23" s="202">
        <f ca="1">'Pre- and Production'!AK72</f>
        <v>0</v>
      </c>
      <c r="O23" s="202">
        <f ca="1">'Pre- and Production'!AL72</f>
        <v>0</v>
      </c>
      <c r="P23" s="202">
        <f ca="1">'Pre- and Production'!AM72</f>
        <v>0</v>
      </c>
      <c r="Q23" s="202">
        <f ca="1">'Pre- and Production'!AN72</f>
        <v>0</v>
      </c>
      <c r="R23" s="53">
        <f ca="1">'Pre- and Production'!AO72</f>
        <v>0</v>
      </c>
      <c r="S23" s="203"/>
    </row>
    <row r="24" spans="2:21">
      <c r="B24" s="200">
        <f>'Pre- and Production'!Y73</f>
        <v>2010</v>
      </c>
      <c r="C24" s="201">
        <f ca="1">'Pre- and Production'!Z73</f>
        <v>0</v>
      </c>
      <c r="D24" s="202">
        <f ca="1">'Pre- and Production'!AA73</f>
        <v>0</v>
      </c>
      <c r="E24" s="202">
        <f ca="1">'Pre- and Production'!AB73</f>
        <v>0</v>
      </c>
      <c r="F24" s="202">
        <f ca="1">'Pre- and Production'!AC73</f>
        <v>0</v>
      </c>
      <c r="G24" s="202">
        <f ca="1">'Pre- and Production'!AD73</f>
        <v>0</v>
      </c>
      <c r="H24" s="53">
        <f ca="1">'Pre- and Production'!AE73</f>
        <v>0</v>
      </c>
      <c r="I24" s="203"/>
      <c r="J24" s="199"/>
      <c r="K24" s="199"/>
      <c r="L24" s="200">
        <f>'Pre- and Production'!AI73</f>
        <v>2010</v>
      </c>
      <c r="M24" s="201">
        <f ca="1">'Pre- and Production'!AJ73</f>
        <v>0</v>
      </c>
      <c r="N24" s="202">
        <f ca="1">'Pre- and Production'!AK73</f>
        <v>0</v>
      </c>
      <c r="O24" s="202">
        <f ca="1">'Pre- and Production'!AL73</f>
        <v>0</v>
      </c>
      <c r="P24" s="202">
        <f ca="1">'Pre- and Production'!AM73</f>
        <v>0</v>
      </c>
      <c r="Q24" s="202">
        <f ca="1">'Pre- and Production'!AN73</f>
        <v>0</v>
      </c>
      <c r="R24" s="53">
        <f ca="1">'Pre- and Production'!AO73</f>
        <v>0</v>
      </c>
      <c r="S24" s="203"/>
    </row>
    <row r="25" spans="2:21">
      <c r="B25" s="200" t="str">
        <f>'Pre- and Production'!Y74</f>
        <v>Hytec</v>
      </c>
      <c r="C25" s="201">
        <f ca="1">'Pre- and Production'!Z74</f>
        <v>0</v>
      </c>
      <c r="D25" s="202">
        <f ca="1">'Pre- and Production'!AA74</f>
        <v>0</v>
      </c>
      <c r="E25" s="202">
        <f ca="1">'Pre- and Production'!AB74</f>
        <v>0</v>
      </c>
      <c r="F25" s="202">
        <f ca="1">'Pre- and Production'!AC74</f>
        <v>0</v>
      </c>
      <c r="G25" s="202">
        <f ca="1">'Pre- and Production'!AD74</f>
        <v>0</v>
      </c>
      <c r="H25" s="53">
        <f ca="1">'Pre- and Production'!AE74</f>
        <v>0</v>
      </c>
      <c r="I25" s="203"/>
      <c r="J25" s="199"/>
      <c r="K25" s="199"/>
      <c r="L25" s="200" t="str">
        <f>'Pre- and Production'!AI74</f>
        <v>Hytec</v>
      </c>
      <c r="M25" s="201">
        <f ca="1">'Pre- and Production'!AJ74</f>
        <v>0</v>
      </c>
      <c r="N25" s="202">
        <f ca="1">'Pre- and Production'!AK74</f>
        <v>0</v>
      </c>
      <c r="O25" s="202">
        <f ca="1">'Pre- and Production'!AL74</f>
        <v>0</v>
      </c>
      <c r="P25" s="202">
        <f ca="1">'Pre- and Production'!AM74</f>
        <v>0</v>
      </c>
      <c r="Q25" s="202">
        <f ca="1">'Pre- and Production'!AN74</f>
        <v>0</v>
      </c>
      <c r="R25" s="53">
        <f ca="1">'Pre- and Production'!AO74</f>
        <v>0</v>
      </c>
      <c r="S25" s="203"/>
    </row>
    <row r="26" spans="2:21">
      <c r="B26" s="200" t="str">
        <f>'Pre- and Production'!Y75</f>
        <v>LANL</v>
      </c>
      <c r="C26" s="201">
        <f ca="1">'Pre- and Production'!Z75</f>
        <v>0</v>
      </c>
      <c r="D26" s="202">
        <f ca="1">'Pre- and Production'!AA75</f>
        <v>0</v>
      </c>
      <c r="E26" s="202">
        <f ca="1">'Pre- and Production'!AB75</f>
        <v>0</v>
      </c>
      <c r="F26" s="202">
        <f ca="1">'Pre- and Production'!AC75</f>
        <v>0</v>
      </c>
      <c r="G26" s="202">
        <f ca="1">'Pre- and Production'!AD75</f>
        <v>0</v>
      </c>
      <c r="H26" s="53">
        <f ca="1">'Pre- and Production'!AE75</f>
        <v>0</v>
      </c>
      <c r="I26" s="203"/>
      <c r="J26" s="199"/>
      <c r="K26" s="199"/>
      <c r="L26" s="200" t="str">
        <f>'Pre- and Production'!AI75</f>
        <v>LANL</v>
      </c>
      <c r="M26" s="201">
        <f ca="1">'Pre- and Production'!AJ75</f>
        <v>0</v>
      </c>
      <c r="N26" s="202">
        <f ca="1">'Pre- and Production'!AK75</f>
        <v>0</v>
      </c>
      <c r="O26" s="202">
        <f ca="1">'Pre- and Production'!AL75</f>
        <v>0</v>
      </c>
      <c r="P26" s="202">
        <f ca="1">'Pre- and Production'!AM75</f>
        <v>0</v>
      </c>
      <c r="Q26" s="202">
        <f ca="1">'Pre- and Production'!AN75</f>
        <v>0</v>
      </c>
      <c r="R26" s="53">
        <f ca="1">'Pre- and Production'!AO75</f>
        <v>0</v>
      </c>
      <c r="S26" s="203"/>
    </row>
    <row r="27" spans="2:21" ht="15">
      <c r="B27" s="200"/>
      <c r="C27" s="237" t="str">
        <f>'Pre- and Production'!Z76</f>
        <v>LBNL Cost</v>
      </c>
      <c r="D27" s="238"/>
      <c r="E27" s="238"/>
      <c r="F27" s="238"/>
      <c r="G27" s="238"/>
      <c r="H27" s="238"/>
      <c r="I27" s="239"/>
      <c r="J27" s="199"/>
      <c r="K27" s="199"/>
      <c r="L27" s="200"/>
      <c r="M27" s="237" t="str">
        <f>'Pre- and Production'!AJ76</f>
        <v>LBNL Cost</v>
      </c>
      <c r="N27" s="238"/>
      <c r="O27" s="238"/>
      <c r="P27" s="238"/>
      <c r="Q27" s="238"/>
      <c r="R27" s="238"/>
      <c r="S27" s="239"/>
    </row>
    <row r="28" spans="2:21" ht="15">
      <c r="B28" s="200"/>
      <c r="C28" s="204" t="str">
        <f>'Pre- and Production'!Z77</f>
        <v>Shop Cost</v>
      </c>
      <c r="D28" s="205" t="str">
        <f>'Pre- and Production'!AA77</f>
        <v>MT Cost</v>
      </c>
      <c r="E28" s="205" t="str">
        <f>'Pre- and Production'!AB77</f>
        <v>CMM</v>
      </c>
      <c r="F28" s="205" t="str">
        <f>'Pre- and Production'!AC77</f>
        <v>Engineering</v>
      </c>
      <c r="G28" s="205" t="str">
        <f>'Pre- and Production'!AD77</f>
        <v>Design</v>
      </c>
      <c r="H28" s="207" t="str">
        <f>'Pre- and Production'!AE77</f>
        <v>M&amp;S Cost</v>
      </c>
      <c r="I28" s="206" t="str">
        <f>'Pre- and Production'!AF77</f>
        <v>Totals</v>
      </c>
      <c r="J28" s="199"/>
      <c r="K28" s="199"/>
      <c r="L28" s="200"/>
      <c r="M28" s="204" t="str">
        <f>'Pre- and Production'!AJ77</f>
        <v>Shop Cost</v>
      </c>
      <c r="N28" s="205" t="str">
        <f>'Pre- and Production'!AK77</f>
        <v>MT Cost</v>
      </c>
      <c r="O28" s="205" t="str">
        <f>'Pre- and Production'!AL77</f>
        <v>CMM</v>
      </c>
      <c r="P28" s="205" t="str">
        <f>'Pre- and Production'!AM77</f>
        <v>Engineering</v>
      </c>
      <c r="Q28" s="205" t="str">
        <f>'Pre- and Production'!AN77</f>
        <v>Design</v>
      </c>
      <c r="R28" s="207" t="str">
        <f>'Pre- and Production'!AO77</f>
        <v>M&amp;S Cost</v>
      </c>
      <c r="S28" s="206" t="str">
        <f>'Pre- and Production'!AP77</f>
        <v>Totals</v>
      </c>
    </row>
    <row r="29" spans="2:21">
      <c r="B29" s="200">
        <f>'Pre- and Production'!Y78</f>
        <v>2008</v>
      </c>
      <c r="C29" s="55">
        <f ca="1">'Pre- and Production'!Z78</f>
        <v>0</v>
      </c>
      <c r="D29" s="53">
        <f ca="1">'Pre- and Production'!AA78</f>
        <v>0</v>
      </c>
      <c r="E29" s="53">
        <f ca="1">'Pre- and Production'!AB78</f>
        <v>0</v>
      </c>
      <c r="F29" s="53">
        <f ca="1">'Pre- and Production'!AC78</f>
        <v>0</v>
      </c>
      <c r="G29" s="53">
        <f ca="1">'Pre- and Production'!AD78</f>
        <v>0</v>
      </c>
      <c r="H29" s="53">
        <f ca="1">'Pre- and Production'!AE78</f>
        <v>0</v>
      </c>
      <c r="I29" s="56">
        <f ca="1">'Pre- and Production'!AF78</f>
        <v>0</v>
      </c>
      <c r="J29" s="199"/>
      <c r="K29" s="199"/>
      <c r="L29" s="200">
        <f>'Pre- and Production'!AI78</f>
        <v>2008</v>
      </c>
      <c r="M29" s="55">
        <f ca="1">'Pre- and Production'!AJ78</f>
        <v>0</v>
      </c>
      <c r="N29" s="53">
        <f ca="1">'Pre- and Production'!AK78</f>
        <v>0</v>
      </c>
      <c r="O29" s="53">
        <f ca="1">'Pre- and Production'!AL78</f>
        <v>0</v>
      </c>
      <c r="P29" s="53">
        <f ca="1">'Pre- and Production'!AM78</f>
        <v>0</v>
      </c>
      <c r="Q29" s="53">
        <f ca="1">'Pre- and Production'!AN78</f>
        <v>0</v>
      </c>
      <c r="R29" s="53">
        <f ca="1">'Pre- and Production'!AO78</f>
        <v>0</v>
      </c>
      <c r="S29" s="56">
        <f ca="1">'Pre- and Production'!AP78</f>
        <v>0</v>
      </c>
    </row>
    <row r="30" spans="2:21">
      <c r="B30" s="200">
        <f>'Pre- and Production'!Y79</f>
        <v>2009</v>
      </c>
      <c r="C30" s="55">
        <f ca="1">'Pre- and Production'!Z79</f>
        <v>0</v>
      </c>
      <c r="D30" s="53">
        <f ca="1">'Pre- and Production'!AA79</f>
        <v>0</v>
      </c>
      <c r="E30" s="53">
        <f ca="1">'Pre- and Production'!AB79</f>
        <v>0</v>
      </c>
      <c r="F30" s="53">
        <f ca="1">'Pre- and Production'!AC79</f>
        <v>0</v>
      </c>
      <c r="G30" s="53">
        <f ca="1">'Pre- and Production'!AD79</f>
        <v>0</v>
      </c>
      <c r="H30" s="53">
        <f ca="1">'Pre- and Production'!AE79</f>
        <v>0</v>
      </c>
      <c r="I30" s="56">
        <f ca="1">'Pre- and Production'!AF79</f>
        <v>0</v>
      </c>
      <c r="J30" s="199"/>
      <c r="K30" s="199"/>
      <c r="L30" s="200">
        <f>'Pre- and Production'!AI79</f>
        <v>2009</v>
      </c>
      <c r="M30" s="55">
        <f ca="1">'Pre- and Production'!AJ79</f>
        <v>0</v>
      </c>
      <c r="N30" s="53">
        <f ca="1">'Pre- and Production'!AK79</f>
        <v>0</v>
      </c>
      <c r="O30" s="53">
        <f ca="1">'Pre- and Production'!AL79</f>
        <v>0</v>
      </c>
      <c r="P30" s="53">
        <f ca="1">'Pre- and Production'!AM79</f>
        <v>0</v>
      </c>
      <c r="Q30" s="53">
        <f ca="1">'Pre- and Production'!AN79</f>
        <v>0</v>
      </c>
      <c r="R30" s="53">
        <f ca="1">'Pre- and Production'!AO79</f>
        <v>0</v>
      </c>
      <c r="S30" s="56">
        <f ca="1">'Pre- and Production'!AP79</f>
        <v>0</v>
      </c>
    </row>
    <row r="31" spans="2:21" ht="13.5" thickBot="1">
      <c r="B31" s="200">
        <f>'Pre- and Production'!Y80</f>
        <v>2010</v>
      </c>
      <c r="C31" s="57">
        <f ca="1">'Pre- and Production'!Z80</f>
        <v>0</v>
      </c>
      <c r="D31" s="58">
        <f ca="1">'Pre- and Production'!AA80</f>
        <v>0</v>
      </c>
      <c r="E31" s="58">
        <f ca="1">'Pre- and Production'!AB80</f>
        <v>0</v>
      </c>
      <c r="F31" s="58">
        <f ca="1">'Pre- and Production'!AC80</f>
        <v>0</v>
      </c>
      <c r="G31" s="58">
        <f ca="1">'Pre- and Production'!AD80</f>
        <v>0</v>
      </c>
      <c r="H31" s="58">
        <f ca="1">'Pre- and Production'!AE80</f>
        <v>0</v>
      </c>
      <c r="I31" s="59">
        <f ca="1">'Pre- and Production'!AF80</f>
        <v>0</v>
      </c>
      <c r="J31" s="199"/>
      <c r="K31" s="199"/>
      <c r="L31" s="200">
        <f>'Pre- and Production'!AI80</f>
        <v>2010</v>
      </c>
      <c r="M31" s="57">
        <f ca="1">'Pre- and Production'!AJ80</f>
        <v>0</v>
      </c>
      <c r="N31" s="58">
        <f ca="1">'Pre- and Production'!AK80</f>
        <v>0</v>
      </c>
      <c r="O31" s="58">
        <f ca="1">'Pre- and Production'!AL80</f>
        <v>0</v>
      </c>
      <c r="P31" s="58">
        <f ca="1">'Pre- and Production'!AM80</f>
        <v>0</v>
      </c>
      <c r="Q31" s="58">
        <f ca="1">'Pre- and Production'!AN80</f>
        <v>0</v>
      </c>
      <c r="R31" s="58">
        <f ca="1">'Pre- and Production'!AO80</f>
        <v>0</v>
      </c>
      <c r="S31" s="59">
        <f ca="1">'Pre- and Production'!AP80</f>
        <v>0</v>
      </c>
    </row>
    <row r="32" spans="2:21" ht="13.5" thickTop="1">
      <c r="B32" s="200"/>
      <c r="C32" s="199"/>
      <c r="D32" s="199"/>
      <c r="E32" s="199"/>
      <c r="F32" s="199"/>
      <c r="G32" s="199"/>
      <c r="H32" s="40" t="str">
        <f>'Pre- and Production'!AE81</f>
        <v>Base Cost</v>
      </c>
      <c r="I32" s="30">
        <f ca="1">'Pre- and Production'!AF81</f>
        <v>0</v>
      </c>
      <c r="J32" s="199"/>
      <c r="K32" s="199"/>
      <c r="L32" s="200"/>
      <c r="M32" s="199"/>
      <c r="N32" s="199"/>
      <c r="O32" s="199"/>
      <c r="P32" s="199"/>
      <c r="Q32" s="199"/>
      <c r="R32" s="40" t="str">
        <f>'Pre- and Production'!AO81</f>
        <v>Contingency</v>
      </c>
      <c r="S32" s="30">
        <f ca="1">'Pre- and Production'!AP81</f>
        <v>0</v>
      </c>
    </row>
    <row r="33" spans="2:19">
      <c r="B33" s="200"/>
      <c r="C33" s="199"/>
      <c r="D33" s="199"/>
      <c r="E33" s="199"/>
      <c r="F33" s="199"/>
      <c r="G33" s="199"/>
      <c r="I33" s="199"/>
      <c r="J33" s="199"/>
      <c r="K33" s="199"/>
      <c r="L33" s="200"/>
      <c r="M33" s="199"/>
      <c r="N33" s="199"/>
      <c r="O33" s="199"/>
      <c r="P33" s="199"/>
      <c r="Q33" s="199"/>
      <c r="R33" s="40" t="str">
        <f>'Pre- and Production'!AO82</f>
        <v>Percent</v>
      </c>
      <c r="S33" s="197" t="e">
        <f ca="1">'Pre- and Production'!AP82</f>
        <v>#DIV/0!</v>
      </c>
    </row>
    <row r="34" spans="2:19" ht="13.5" thickBot="1">
      <c r="B34" s="200"/>
      <c r="C34" s="199"/>
      <c r="D34" s="199"/>
      <c r="E34" s="199"/>
      <c r="F34" s="199"/>
      <c r="G34" s="199"/>
      <c r="I34" s="199"/>
      <c r="J34" s="199"/>
      <c r="K34" s="199"/>
      <c r="L34" s="200"/>
      <c r="M34" s="199"/>
      <c r="N34" s="199"/>
      <c r="O34" s="199"/>
      <c r="P34" s="199"/>
      <c r="Q34" s="199"/>
      <c r="S34" s="199"/>
    </row>
    <row r="35" spans="2:19" ht="15.75" thickTop="1">
      <c r="B35" s="200"/>
      <c r="C35" s="240" t="str">
        <f>'Pre- and Production'!Z84</f>
        <v>Production Base Cost</v>
      </c>
      <c r="D35" s="241"/>
      <c r="E35" s="241"/>
      <c r="F35" s="241"/>
      <c r="G35" s="241"/>
      <c r="H35" s="241"/>
      <c r="I35" s="242"/>
      <c r="J35" s="199"/>
      <c r="K35" s="199"/>
      <c r="L35" s="200"/>
      <c r="M35" s="240" t="str">
        <f>'Pre- and Production'!AJ84</f>
        <v>Production Contingency Cost</v>
      </c>
      <c r="N35" s="241"/>
      <c r="O35" s="241"/>
      <c r="P35" s="241"/>
      <c r="Q35" s="241"/>
      <c r="R35" s="241"/>
      <c r="S35" s="242"/>
    </row>
    <row r="36" spans="2:19" ht="15">
      <c r="B36" s="200"/>
      <c r="C36" s="204" t="str">
        <f>'Pre- and Production'!Z85</f>
        <v>Shop Time</v>
      </c>
      <c r="D36" s="205" t="str">
        <f>'Pre- and Production'!AA85</f>
        <v>MT Time</v>
      </c>
      <c r="E36" s="205" t="str">
        <f>'Pre- and Production'!AB85</f>
        <v>CMM</v>
      </c>
      <c r="F36" s="205" t="str">
        <f>'Pre- and Production'!AC85</f>
        <v>Engineering</v>
      </c>
      <c r="G36" s="205" t="str">
        <f>'Pre- and Production'!AD85</f>
        <v>Design</v>
      </c>
      <c r="H36" s="207" t="str">
        <f>'Pre- and Production'!AE85</f>
        <v>M&amp;S Cost</v>
      </c>
      <c r="I36" s="206"/>
      <c r="J36" s="199"/>
      <c r="K36" s="199"/>
      <c r="L36" s="200"/>
      <c r="M36" s="204" t="str">
        <f>'Pre- and Production'!AJ85</f>
        <v>Shop Time</v>
      </c>
      <c r="N36" s="205" t="str">
        <f>'Pre- and Production'!AK85</f>
        <v>MT Time</v>
      </c>
      <c r="O36" s="205" t="str">
        <f>'Pre- and Production'!AL85</f>
        <v>CMM</v>
      </c>
      <c r="P36" s="205" t="str">
        <f>'Pre- and Production'!AM85</f>
        <v>Engineering</v>
      </c>
      <c r="Q36" s="205" t="str">
        <f>'Pre- and Production'!AN85</f>
        <v>Design</v>
      </c>
      <c r="R36" s="207" t="str">
        <f>'Pre- and Production'!AO85</f>
        <v>M&amp;S Cost</v>
      </c>
      <c r="S36" s="206"/>
    </row>
    <row r="37" spans="2:19">
      <c r="B37" s="200">
        <f>'Pre- and Production'!Y86</f>
        <v>2008</v>
      </c>
      <c r="C37" s="201">
        <f ca="1">'Pre- and Production'!Z86</f>
        <v>0</v>
      </c>
      <c r="D37" s="202">
        <f ca="1">'Pre- and Production'!AA86</f>
        <v>0</v>
      </c>
      <c r="E37" s="202">
        <f ca="1">'Pre- and Production'!AB86</f>
        <v>0</v>
      </c>
      <c r="F37" s="202">
        <f ca="1">'Pre- and Production'!AC86</f>
        <v>0</v>
      </c>
      <c r="G37" s="202">
        <f ca="1">'Pre- and Production'!AD86</f>
        <v>0</v>
      </c>
      <c r="H37" s="53">
        <f ca="1">'Pre- and Production'!AE86</f>
        <v>0</v>
      </c>
      <c r="I37" s="203"/>
      <c r="J37" s="199"/>
      <c r="K37" s="199"/>
      <c r="L37" s="200">
        <f>'Pre- and Production'!AI86</f>
        <v>2008</v>
      </c>
      <c r="M37" s="201">
        <f ca="1">'Pre- and Production'!AJ86</f>
        <v>0</v>
      </c>
      <c r="N37" s="202">
        <f ca="1">'Pre- and Production'!AK86</f>
        <v>0</v>
      </c>
      <c r="O37" s="202">
        <f ca="1">'Pre- and Production'!AL86</f>
        <v>0</v>
      </c>
      <c r="P37" s="202">
        <f ca="1">'Pre- and Production'!AM86</f>
        <v>0</v>
      </c>
      <c r="Q37" s="202">
        <f ca="1">'Pre- and Production'!AN86</f>
        <v>0</v>
      </c>
      <c r="R37" s="53">
        <f ca="1">'Pre- and Production'!AO86</f>
        <v>0</v>
      </c>
      <c r="S37" s="203"/>
    </row>
    <row r="38" spans="2:19">
      <c r="B38" s="200">
        <f>'Pre- and Production'!Y87</f>
        <v>2009</v>
      </c>
      <c r="C38" s="201">
        <f ca="1">'Pre- and Production'!Z87</f>
        <v>28</v>
      </c>
      <c r="D38" s="202">
        <f ca="1">'Pre- and Production'!AA87</f>
        <v>275</v>
      </c>
      <c r="E38" s="202">
        <f ca="1">'Pre- and Production'!AB87</f>
        <v>44</v>
      </c>
      <c r="F38" s="202">
        <f ca="1">'Pre- and Production'!AC87</f>
        <v>27.6</v>
      </c>
      <c r="G38" s="202">
        <f ca="1">'Pre- and Production'!AD87</f>
        <v>0</v>
      </c>
      <c r="H38" s="53">
        <f ca="1">'Pre- and Production'!AE87</f>
        <v>2142</v>
      </c>
      <c r="I38" s="203"/>
      <c r="J38" s="199"/>
      <c r="K38" s="199"/>
      <c r="L38" s="200">
        <f>'Pre- and Production'!AI87</f>
        <v>2009</v>
      </c>
      <c r="M38" s="201">
        <f ca="1">'Pre- and Production'!AJ87</f>
        <v>0</v>
      </c>
      <c r="N38" s="202">
        <f ca="1">'Pre- and Production'!AK87</f>
        <v>0</v>
      </c>
      <c r="O38" s="202">
        <f ca="1">'Pre- and Production'!AL87</f>
        <v>0</v>
      </c>
      <c r="P38" s="202">
        <f ca="1">'Pre- and Production'!AM87</f>
        <v>0</v>
      </c>
      <c r="Q38" s="202">
        <f ca="1">'Pre- and Production'!AN87</f>
        <v>0</v>
      </c>
      <c r="R38" s="53">
        <f ca="1">'Pre- and Production'!AO87</f>
        <v>0</v>
      </c>
      <c r="S38" s="203"/>
    </row>
    <row r="39" spans="2:19">
      <c r="B39" s="200">
        <f>'Pre- and Production'!Y88</f>
        <v>2010</v>
      </c>
      <c r="C39" s="201">
        <f ca="1">'Pre- and Production'!Z88</f>
        <v>0</v>
      </c>
      <c r="D39" s="202">
        <f ca="1">'Pre- and Production'!AA88</f>
        <v>0</v>
      </c>
      <c r="E39" s="202">
        <f ca="1">'Pre- and Production'!AB88</f>
        <v>0</v>
      </c>
      <c r="F39" s="202">
        <f ca="1">'Pre- and Production'!AC88</f>
        <v>0</v>
      </c>
      <c r="G39" s="202">
        <f ca="1">'Pre- and Production'!AD88</f>
        <v>0</v>
      </c>
      <c r="H39" s="53">
        <f ca="1">'Pre- and Production'!AE88</f>
        <v>0</v>
      </c>
      <c r="I39" s="203"/>
      <c r="J39" s="199"/>
      <c r="K39" s="199"/>
      <c r="L39" s="200">
        <f>'Pre- and Production'!AI88</f>
        <v>2010</v>
      </c>
      <c r="M39" s="201">
        <f ca="1">'Pre- and Production'!AJ88</f>
        <v>0</v>
      </c>
      <c r="N39" s="202">
        <f ca="1">'Pre- and Production'!AK88</f>
        <v>0</v>
      </c>
      <c r="O39" s="202">
        <f ca="1">'Pre- and Production'!AL88</f>
        <v>0</v>
      </c>
      <c r="P39" s="202">
        <f ca="1">'Pre- and Production'!AM88</f>
        <v>0</v>
      </c>
      <c r="Q39" s="202">
        <f ca="1">'Pre- and Production'!AN88</f>
        <v>0</v>
      </c>
      <c r="R39" s="53">
        <f ca="1">'Pre- and Production'!AO88</f>
        <v>0</v>
      </c>
      <c r="S39" s="203"/>
    </row>
    <row r="40" spans="2:19">
      <c r="B40" s="200" t="str">
        <f>'Pre- and Production'!Y89</f>
        <v>Hytec</v>
      </c>
      <c r="C40" s="201">
        <f ca="1">'Pre- and Production'!Z89</f>
        <v>0</v>
      </c>
      <c r="D40" s="202">
        <f ca="1">'Pre- and Production'!AA89</f>
        <v>0</v>
      </c>
      <c r="E40" s="202">
        <f ca="1">'Pre- and Production'!AB89</f>
        <v>0</v>
      </c>
      <c r="F40" s="202">
        <f ca="1">'Pre- and Production'!AC89</f>
        <v>0</v>
      </c>
      <c r="G40" s="202">
        <f ca="1">'Pre- and Production'!AD89</f>
        <v>0</v>
      </c>
      <c r="H40" s="53">
        <f ca="1">'Pre- and Production'!AE89</f>
        <v>0</v>
      </c>
      <c r="I40" s="203"/>
      <c r="J40" s="199"/>
      <c r="K40" s="199"/>
      <c r="L40" s="200" t="str">
        <f>'Pre- and Production'!AI89</f>
        <v>Hytec</v>
      </c>
      <c r="M40" s="201">
        <f ca="1">'Pre- and Production'!AJ89</f>
        <v>0</v>
      </c>
      <c r="N40" s="202">
        <f ca="1">'Pre- and Production'!AK89</f>
        <v>0</v>
      </c>
      <c r="O40" s="202">
        <f ca="1">'Pre- and Production'!AL89</f>
        <v>0</v>
      </c>
      <c r="P40" s="202">
        <f ca="1">'Pre- and Production'!AM89</f>
        <v>0</v>
      </c>
      <c r="Q40" s="202">
        <f ca="1">'Pre- and Production'!AN89</f>
        <v>0</v>
      </c>
      <c r="R40" s="53">
        <f ca="1">'Pre- and Production'!AO89</f>
        <v>0</v>
      </c>
      <c r="S40" s="203"/>
    </row>
    <row r="41" spans="2:19">
      <c r="B41" s="200" t="str">
        <f>'Pre- and Production'!Y90</f>
        <v>LANL</v>
      </c>
      <c r="C41" s="201">
        <f ca="1">'Pre- and Production'!Z90</f>
        <v>0</v>
      </c>
      <c r="D41" s="202">
        <f ca="1">'Pre- and Production'!AA90</f>
        <v>0</v>
      </c>
      <c r="E41" s="202">
        <f ca="1">'Pre- and Production'!AB90</f>
        <v>0</v>
      </c>
      <c r="F41" s="202">
        <f ca="1">'Pre- and Production'!AC90</f>
        <v>0</v>
      </c>
      <c r="G41" s="202">
        <f ca="1">'Pre- and Production'!AD90</f>
        <v>0</v>
      </c>
      <c r="H41" s="53">
        <f ca="1">'Pre- and Production'!AE90</f>
        <v>0</v>
      </c>
      <c r="I41" s="203"/>
      <c r="J41" s="199"/>
      <c r="K41" s="199"/>
      <c r="L41" s="200" t="str">
        <f>'Pre- and Production'!AI90</f>
        <v>LANL</v>
      </c>
      <c r="M41" s="201">
        <f ca="1">'Pre- and Production'!AJ90</f>
        <v>0</v>
      </c>
      <c r="N41" s="202">
        <f ca="1">'Pre- and Production'!AK90</f>
        <v>0</v>
      </c>
      <c r="O41" s="202">
        <f ca="1">'Pre- and Production'!AL90</f>
        <v>0</v>
      </c>
      <c r="P41" s="202">
        <f ca="1">'Pre- and Production'!AM90</f>
        <v>0</v>
      </c>
      <c r="Q41" s="202">
        <f ca="1">'Pre- and Production'!AN90</f>
        <v>0</v>
      </c>
      <c r="R41" s="53">
        <f ca="1">'Pre- and Production'!AO90</f>
        <v>0</v>
      </c>
      <c r="S41" s="203"/>
    </row>
    <row r="42" spans="2:19" ht="15">
      <c r="B42" s="200"/>
      <c r="C42" s="237" t="str">
        <f>'Pre- and Production'!Z91</f>
        <v>LBNL Cost</v>
      </c>
      <c r="D42" s="238"/>
      <c r="E42" s="238"/>
      <c r="F42" s="238"/>
      <c r="G42" s="238"/>
      <c r="H42" s="238"/>
      <c r="I42" s="239"/>
      <c r="J42" s="199"/>
      <c r="K42" s="199"/>
      <c r="L42" s="200"/>
      <c r="M42" s="237" t="str">
        <f>'Pre- and Production'!AJ91</f>
        <v>LBNL Cost</v>
      </c>
      <c r="N42" s="238"/>
      <c r="O42" s="238"/>
      <c r="P42" s="238"/>
      <c r="Q42" s="238"/>
      <c r="R42" s="238"/>
      <c r="S42" s="239"/>
    </row>
    <row r="43" spans="2:19" ht="15">
      <c r="B43" s="200"/>
      <c r="C43" s="204" t="str">
        <f>'Pre- and Production'!Z92</f>
        <v>Shop Cost</v>
      </c>
      <c r="D43" s="205" t="str">
        <f>'Pre- and Production'!AA92</f>
        <v>MT Cost</v>
      </c>
      <c r="E43" s="205" t="str">
        <f>'Pre- and Production'!AB92</f>
        <v>CMM</v>
      </c>
      <c r="F43" s="205" t="str">
        <f>'Pre- and Production'!AC92</f>
        <v>Engineering</v>
      </c>
      <c r="G43" s="205" t="str">
        <f>'Pre- and Production'!AD92</f>
        <v>Design</v>
      </c>
      <c r="H43" s="207" t="str">
        <f>'Pre- and Production'!AE92</f>
        <v>M&amp;S Cost</v>
      </c>
      <c r="I43" s="206" t="str">
        <f>'Pre- and Production'!AF92</f>
        <v>Totals</v>
      </c>
      <c r="J43" s="199"/>
      <c r="K43" s="199"/>
      <c r="L43" s="200"/>
      <c r="M43" s="204" t="str">
        <f>'Pre- and Production'!AJ92</f>
        <v>Shop Cost</v>
      </c>
      <c r="N43" s="205" t="str">
        <f>'Pre- and Production'!AK92</f>
        <v>MT Cost</v>
      </c>
      <c r="O43" s="205" t="str">
        <f>'Pre- and Production'!AL92</f>
        <v>CMM</v>
      </c>
      <c r="P43" s="205" t="str">
        <f>'Pre- and Production'!AM92</f>
        <v>Engineering</v>
      </c>
      <c r="Q43" s="205" t="str">
        <f>'Pre- and Production'!AN92</f>
        <v>Design</v>
      </c>
      <c r="R43" s="207" t="str">
        <f>'Pre- and Production'!AO92</f>
        <v>M&amp;S Cost</v>
      </c>
      <c r="S43" s="206" t="str">
        <f>'Pre- and Production'!AP92</f>
        <v>Totals</v>
      </c>
    </row>
    <row r="44" spans="2:19">
      <c r="B44" s="200">
        <f>'Pre- and Production'!Y93</f>
        <v>2008</v>
      </c>
      <c r="C44" s="55">
        <f ca="1">'Pre- and Production'!Z93</f>
        <v>0</v>
      </c>
      <c r="D44" s="53">
        <f ca="1">'Pre- and Production'!AA93</f>
        <v>0</v>
      </c>
      <c r="E44" s="53">
        <f ca="1">'Pre- and Production'!AB93</f>
        <v>0</v>
      </c>
      <c r="F44" s="53">
        <f ca="1">'Pre- and Production'!AC93</f>
        <v>0</v>
      </c>
      <c r="G44" s="53">
        <f ca="1">'Pre- and Production'!AD93</f>
        <v>0</v>
      </c>
      <c r="H44" s="53">
        <f ca="1">'Pre- and Production'!AE93</f>
        <v>0</v>
      </c>
      <c r="I44" s="56">
        <f ca="1">'Pre- and Production'!AF93</f>
        <v>0</v>
      </c>
      <c r="J44" s="199"/>
      <c r="K44" s="199"/>
      <c r="L44" s="200">
        <f>'Pre- and Production'!AI93</f>
        <v>2008</v>
      </c>
      <c r="M44" s="55">
        <f ca="1">'Pre- and Production'!AJ93</f>
        <v>0</v>
      </c>
      <c r="N44" s="53">
        <f ca="1">'Pre- and Production'!AK93</f>
        <v>0</v>
      </c>
      <c r="O44" s="53">
        <f ca="1">'Pre- and Production'!AL93</f>
        <v>0</v>
      </c>
      <c r="P44" s="53">
        <f ca="1">'Pre- and Production'!AM93</f>
        <v>0</v>
      </c>
      <c r="Q44" s="53">
        <f ca="1">'Pre- and Production'!AN93</f>
        <v>0</v>
      </c>
      <c r="R44" s="53">
        <f ca="1">'Pre- and Production'!AO93</f>
        <v>0</v>
      </c>
      <c r="S44" s="56">
        <f ca="1">'Pre- and Production'!AP93</f>
        <v>0</v>
      </c>
    </row>
    <row r="45" spans="2:19">
      <c r="B45" s="200">
        <f>'Pre- and Production'!Y94</f>
        <v>2009</v>
      </c>
      <c r="C45" s="55">
        <f ca="1">'Pre- and Production'!Z94</f>
        <v>3780</v>
      </c>
      <c r="D45" s="53">
        <f ca="1">'Pre- and Production'!AA94</f>
        <v>34925</v>
      </c>
      <c r="E45" s="53">
        <f ca="1">'Pre- and Production'!AB94</f>
        <v>5984</v>
      </c>
      <c r="F45" s="53">
        <f ca="1">'Pre- and Production'!AC94</f>
        <v>4140</v>
      </c>
      <c r="G45" s="53">
        <f ca="1">'Pre- and Production'!AD94</f>
        <v>0</v>
      </c>
      <c r="H45" s="53">
        <f ca="1">'Pre- and Production'!AE94</f>
        <v>2142</v>
      </c>
      <c r="I45" s="56">
        <f ca="1">'Pre- and Production'!AF94</f>
        <v>50971</v>
      </c>
      <c r="J45" s="199"/>
      <c r="K45" s="199"/>
      <c r="L45" s="200">
        <f>'Pre- and Production'!AI94</f>
        <v>2009</v>
      </c>
      <c r="M45" s="55">
        <f ca="1">'Pre- and Production'!AJ94</f>
        <v>0</v>
      </c>
      <c r="N45" s="53">
        <f ca="1">'Pre- and Production'!AK94</f>
        <v>0</v>
      </c>
      <c r="O45" s="53">
        <f ca="1">'Pre- and Production'!AL94</f>
        <v>0</v>
      </c>
      <c r="P45" s="53">
        <f ca="1">'Pre- and Production'!AM94</f>
        <v>0</v>
      </c>
      <c r="Q45" s="53">
        <f ca="1">'Pre- and Production'!AN94</f>
        <v>0</v>
      </c>
      <c r="R45" s="53">
        <f ca="1">'Pre- and Production'!AO94</f>
        <v>0</v>
      </c>
      <c r="S45" s="56">
        <f ca="1">'Pre- and Production'!AP94</f>
        <v>0</v>
      </c>
    </row>
    <row r="46" spans="2:19" ht="13.5" thickBot="1">
      <c r="B46" s="200">
        <f>'Pre- and Production'!Y95</f>
        <v>2010</v>
      </c>
      <c r="C46" s="57">
        <f ca="1">'Pre- and Production'!Z95</f>
        <v>0</v>
      </c>
      <c r="D46" s="58">
        <f ca="1">'Pre- and Production'!AA95</f>
        <v>0</v>
      </c>
      <c r="E46" s="58">
        <f ca="1">'Pre- and Production'!AB95</f>
        <v>0</v>
      </c>
      <c r="F46" s="58">
        <f ca="1">'Pre- and Production'!AC95</f>
        <v>0</v>
      </c>
      <c r="G46" s="58">
        <f ca="1">'Pre- and Production'!AD95</f>
        <v>0</v>
      </c>
      <c r="H46" s="58">
        <f ca="1">'Pre- and Production'!AE95</f>
        <v>0</v>
      </c>
      <c r="I46" s="59">
        <f ca="1">'Pre- and Production'!AF95</f>
        <v>0</v>
      </c>
      <c r="J46" s="199"/>
      <c r="K46" s="199"/>
      <c r="L46" s="200">
        <f>'Pre- and Production'!AI95</f>
        <v>2010</v>
      </c>
      <c r="M46" s="57">
        <f ca="1">'Pre- and Production'!AJ95</f>
        <v>0</v>
      </c>
      <c r="N46" s="58">
        <f ca="1">'Pre- and Production'!AK95</f>
        <v>0</v>
      </c>
      <c r="O46" s="58">
        <f ca="1">'Pre- and Production'!AL95</f>
        <v>0</v>
      </c>
      <c r="P46" s="58">
        <f ca="1">'Pre- and Production'!AM95</f>
        <v>0</v>
      </c>
      <c r="Q46" s="58">
        <f ca="1">'Pre- and Production'!AN95</f>
        <v>0</v>
      </c>
      <c r="R46" s="58">
        <f ca="1">'Pre- and Production'!AO95</f>
        <v>0</v>
      </c>
      <c r="S46" s="59">
        <f ca="1">'Pre- and Production'!AP95</f>
        <v>0</v>
      </c>
    </row>
    <row r="47" spans="2:19" ht="13.5" thickTop="1">
      <c r="B47" s="200"/>
      <c r="C47" s="199"/>
      <c r="D47" s="199"/>
      <c r="E47" s="199"/>
      <c r="F47" s="199"/>
      <c r="G47" s="199"/>
      <c r="H47" s="40" t="str">
        <f>'Pre- and Production'!AE96</f>
        <v>Base Cost</v>
      </c>
      <c r="I47" s="30">
        <f ca="1">'Pre- and Production'!AF96</f>
        <v>50971</v>
      </c>
      <c r="J47" s="199"/>
      <c r="K47" s="199"/>
      <c r="L47" s="200"/>
      <c r="M47" s="199"/>
      <c r="N47" s="199"/>
      <c r="O47" s="199"/>
      <c r="P47" s="199"/>
      <c r="Q47" s="199"/>
      <c r="R47" s="40" t="str">
        <f>'Pre- and Production'!AO96</f>
        <v>Contingency</v>
      </c>
      <c r="S47" s="30">
        <f ca="1">'Pre- and Production'!AP96</f>
        <v>0</v>
      </c>
    </row>
    <row r="48" spans="2:19">
      <c r="B48" s="200"/>
      <c r="C48" s="199"/>
      <c r="D48" s="199"/>
      <c r="E48" s="199"/>
      <c r="F48" s="199"/>
      <c r="G48" s="199"/>
      <c r="H48" s="243" t="s">
        <v>119</v>
      </c>
      <c r="I48" s="30">
        <v>20503</v>
      </c>
      <c r="J48" s="199"/>
      <c r="K48" s="199"/>
      <c r="L48" s="200"/>
      <c r="M48" s="199"/>
      <c r="N48" s="199"/>
      <c r="O48" s="199"/>
      <c r="P48" s="199"/>
      <c r="Q48" s="199"/>
      <c r="R48" s="40" t="str">
        <f>'Pre- and Production'!AO97</f>
        <v>Percent</v>
      </c>
      <c r="S48" s="197">
        <f ca="1">'Pre- and Production'!AP97</f>
        <v>0</v>
      </c>
    </row>
    <row r="49" spans="8:9">
      <c r="H49" s="243" t="s">
        <v>120</v>
      </c>
      <c r="I49" s="30">
        <f ca="1">I47-I48</f>
        <v>30468</v>
      </c>
    </row>
  </sheetData>
  <mergeCells count="12">
    <mergeCell ref="C27:I27"/>
    <mergeCell ref="M27:S27"/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</mergeCells>
  <phoneticPr fontId="20" type="noConversion"/>
  <pageMargins left="0.49" right="0.46" top="1.1000000000000001" bottom="0.75" header="0.3" footer="0.3"/>
  <pageSetup paperSize="9" scale="80" orientation="landscape" horizontalDpi="4294967293" verticalDpi="0" r:id="rId1"/>
  <headerFooter>
    <oddHeader>&amp;C&amp;16PHENIX STAVE COST SUMMARY</oddHeader>
    <oddFooter>&amp;LReleased 9-Nov 2007&amp;C&amp;F&amp;RE Anderssen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Rates</vt:lpstr>
      <vt:lpstr>Pre- and Production</vt:lpstr>
      <vt:lpstr>SUMMARY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ECAnderssen_local</cp:lastModifiedBy>
  <cp:lastPrinted>2007-11-09T19:49:45Z</cp:lastPrinted>
  <dcterms:created xsi:type="dcterms:W3CDTF">2000-10-18T16:25:26Z</dcterms:created>
  <dcterms:modified xsi:type="dcterms:W3CDTF">2009-03-07T10:48:14Z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-939233253</vt:i4>
  </property>
  <property fmtid="{D5CDD505-2E9C-101B-9397-08002B2CF9AE}" pid="3" name="_NewReviewCycle">
    <vt:lpwstr/>
  </property>
  <property fmtid="{D5CDD505-2E9C-101B-9397-08002B2CF9AE}" pid="4" name="_EmailSubject">
    <vt:lpwstr>Pixel Stave Structural Prototype RFQ package</vt:lpwstr>
  </property>
  <property fmtid="{D5CDD505-2E9C-101B-9397-08002B2CF9AE}" pid="5" name="_AuthorEmail">
    <vt:lpwstr>Eric.Anderssen@cern.ch</vt:lpwstr>
  </property>
  <property fmtid="{D5CDD505-2E9C-101B-9397-08002B2CF9AE}" pid="6" name="_AuthorEmailDisplayName">
    <vt:lpwstr>Eric Anderssen</vt:lpwstr>
  </property>
  <property fmtid="{D5CDD505-2E9C-101B-9397-08002B2CF9AE}" pid="7" name="_ReviewingToolsShownOnce">
    <vt:lpwstr/>
  </property>
</Properties>
</file>