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5" windowWidth="23130" windowHeight="14490" activeTab="1"/>
  </bookViews>
  <sheets>
    <sheet name="Rates" sheetId="15" r:id="rId1"/>
    <sheet name="Pre- and Production" sheetId="13" r:id="rId2"/>
    <sheet name="SUMMARY" sheetId="16" r:id="rId3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2">SUMMARY!$B$5:$S$48</definedName>
    <definedName name="Shop">Rates!$C$4</definedName>
  </definedNames>
  <calcPr calcId="124519"/>
</workbook>
</file>

<file path=xl/calcChain.xml><?xml version="1.0" encoding="utf-8"?>
<calcChain xmlns="http://schemas.openxmlformats.org/spreadsheetml/2006/main">
  <c r="M64" i="13"/>
  <c r="M117"/>
  <c r="O117" s="1"/>
  <c r="M118"/>
  <c r="O118" s="1"/>
  <c r="M119"/>
  <c r="O119" s="1"/>
  <c r="M120"/>
  <c r="O120" s="1"/>
  <c r="M121"/>
  <c r="O121" s="1"/>
  <c r="M122"/>
  <c r="O122" s="1"/>
  <c r="M123"/>
  <c r="O123" s="1"/>
  <c r="Z31"/>
  <c r="Z32"/>
  <c r="Z38"/>
  <c r="Z40"/>
  <c r="N41"/>
  <c r="AA41"/>
  <c r="Z42"/>
  <c r="N43"/>
  <c r="M43"/>
  <c r="O43" s="1"/>
  <c r="Z43"/>
  <c r="AA31"/>
  <c r="AA32"/>
  <c r="AA38"/>
  <c r="AA40"/>
  <c r="AA42"/>
  <c r="AB31"/>
  <c r="AB32"/>
  <c r="AB38"/>
  <c r="AB40"/>
  <c r="AB42"/>
  <c r="AB43"/>
  <c r="AC31"/>
  <c r="AC32"/>
  <c r="AC38"/>
  <c r="AC40"/>
  <c r="AC42"/>
  <c r="AD31"/>
  <c r="AD32"/>
  <c r="AD38"/>
  <c r="AD40"/>
  <c r="AD42"/>
  <c r="AD43"/>
  <c r="AE32"/>
  <c r="AE38"/>
  <c r="AE42"/>
  <c r="M31"/>
  <c r="M40"/>
  <c r="O40" s="1"/>
  <c r="M41"/>
  <c r="O41"/>
  <c r="M30"/>
  <c r="M48" s="1"/>
  <c r="M45"/>
  <c r="M47"/>
  <c r="O47" s="1"/>
  <c r="N24"/>
  <c r="AO115"/>
  <c r="AN115"/>
  <c r="AM115"/>
  <c r="AL115"/>
  <c r="AK115"/>
  <c r="AJ115"/>
  <c r="AD115"/>
  <c r="AC115"/>
  <c r="AB115"/>
  <c r="AA115"/>
  <c r="Z115"/>
  <c r="S115"/>
  <c r="M115"/>
  <c r="O115"/>
  <c r="F115"/>
  <c r="AE115"/>
  <c r="AO114"/>
  <c r="AN114"/>
  <c r="AM114"/>
  <c r="AL114"/>
  <c r="AK114"/>
  <c r="AJ114"/>
  <c r="AD114"/>
  <c r="AC114"/>
  <c r="AB114"/>
  <c r="AA114"/>
  <c r="Z114"/>
  <c r="S114"/>
  <c r="M114"/>
  <c r="O114"/>
  <c r="F114"/>
  <c r="AE114"/>
  <c r="AO113"/>
  <c r="AN113"/>
  <c r="AM113"/>
  <c r="AL113"/>
  <c r="AK113"/>
  <c r="AJ113"/>
  <c r="AD113"/>
  <c r="AC113"/>
  <c r="AB113"/>
  <c r="AA113"/>
  <c r="Z113"/>
  <c r="S113"/>
  <c r="M113"/>
  <c r="O113"/>
  <c r="F113"/>
  <c r="AE113"/>
  <c r="AO112"/>
  <c r="AN112"/>
  <c r="AM112"/>
  <c r="AL112"/>
  <c r="AK112"/>
  <c r="AJ112"/>
  <c r="AD112"/>
  <c r="AC112"/>
  <c r="AB112"/>
  <c r="AA112"/>
  <c r="Z112"/>
  <c r="S112"/>
  <c r="M112"/>
  <c r="O112"/>
  <c r="F112"/>
  <c r="AE112"/>
  <c r="AO111"/>
  <c r="AN111"/>
  <c r="AM111"/>
  <c r="AL111"/>
  <c r="AK111"/>
  <c r="AJ111"/>
  <c r="AD111"/>
  <c r="AC111"/>
  <c r="AB111"/>
  <c r="AA111"/>
  <c r="Z111"/>
  <c r="S111"/>
  <c r="M111"/>
  <c r="O111"/>
  <c r="F111"/>
  <c r="AE111"/>
  <c r="AO110"/>
  <c r="AN110"/>
  <c r="AM110"/>
  <c r="AL110"/>
  <c r="AK110"/>
  <c r="AJ110"/>
  <c r="AD110"/>
  <c r="AC110"/>
  <c r="AB110"/>
  <c r="AA110"/>
  <c r="Z110"/>
  <c r="S110"/>
  <c r="M110"/>
  <c r="O110"/>
  <c r="F110"/>
  <c r="AE110"/>
  <c r="AO109"/>
  <c r="AN109"/>
  <c r="AM109"/>
  <c r="AL109"/>
  <c r="AK109"/>
  <c r="AJ109"/>
  <c r="AD109"/>
  <c r="AC109"/>
  <c r="AB109"/>
  <c r="AA109"/>
  <c r="Z109"/>
  <c r="S109"/>
  <c r="M109"/>
  <c r="O109"/>
  <c r="F109"/>
  <c r="AE109"/>
  <c r="AO99"/>
  <c r="AN99"/>
  <c r="AM99"/>
  <c r="AL99"/>
  <c r="AK99"/>
  <c r="AJ99"/>
  <c r="AD99"/>
  <c r="AC99"/>
  <c r="AB99"/>
  <c r="AA99"/>
  <c r="Z99"/>
  <c r="S99"/>
  <c r="M99"/>
  <c r="O99"/>
  <c r="F99"/>
  <c r="AE99"/>
  <c r="AO98"/>
  <c r="AN98"/>
  <c r="AM98"/>
  <c r="AL98"/>
  <c r="AK98"/>
  <c r="AJ98"/>
  <c r="AD98"/>
  <c r="AC98"/>
  <c r="AB98"/>
  <c r="AA98"/>
  <c r="Z98"/>
  <c r="S98"/>
  <c r="M98"/>
  <c r="O98"/>
  <c r="F98"/>
  <c r="AE98"/>
  <c r="AO97"/>
  <c r="AN97"/>
  <c r="AM97"/>
  <c r="AL97"/>
  <c r="AK97"/>
  <c r="AJ97"/>
  <c r="AD97"/>
  <c r="AC97"/>
  <c r="AB97"/>
  <c r="AA97"/>
  <c r="Z97"/>
  <c r="S97"/>
  <c r="M97"/>
  <c r="M100" s="1"/>
  <c r="F97"/>
  <c r="AO88"/>
  <c r="AN88"/>
  <c r="AM88"/>
  <c r="AL88"/>
  <c r="AK88"/>
  <c r="AJ88"/>
  <c r="AD88"/>
  <c r="AC88"/>
  <c r="AB88"/>
  <c r="AA88"/>
  <c r="Z88"/>
  <c r="S88"/>
  <c r="AL166"/>
  <c r="O41" i="16" s="1"/>
  <c r="M88" i="13"/>
  <c r="F88"/>
  <c r="AE88"/>
  <c r="AN87"/>
  <c r="AM87"/>
  <c r="AL87"/>
  <c r="AK87"/>
  <c r="AJ87"/>
  <c r="AE87"/>
  <c r="AD87"/>
  <c r="AC87"/>
  <c r="AB87"/>
  <c r="AA87"/>
  <c r="Z87"/>
  <c r="S87"/>
  <c r="M87"/>
  <c r="O87" s="1"/>
  <c r="F87"/>
  <c r="AO87"/>
  <c r="AO86"/>
  <c r="AN86"/>
  <c r="AM86"/>
  <c r="AL86"/>
  <c r="AK86"/>
  <c r="AJ86"/>
  <c r="AD86"/>
  <c r="AC86"/>
  <c r="AB86"/>
  <c r="AA86"/>
  <c r="Z86"/>
  <c r="S86"/>
  <c r="M86"/>
  <c r="O86" s="1"/>
  <c r="F86"/>
  <c r="AE86"/>
  <c r="AO85"/>
  <c r="AN85"/>
  <c r="AM85"/>
  <c r="AL85"/>
  <c r="AK85"/>
  <c r="AJ85"/>
  <c r="AD85"/>
  <c r="AC85"/>
  <c r="AB85"/>
  <c r="AA85"/>
  <c r="Z85"/>
  <c r="S85"/>
  <c r="M85"/>
  <c r="C85"/>
  <c r="F85"/>
  <c r="AE85"/>
  <c r="AO84"/>
  <c r="AN84"/>
  <c r="AM84"/>
  <c r="AL84"/>
  <c r="AK84"/>
  <c r="AJ84"/>
  <c r="AD84"/>
  <c r="AC84"/>
  <c r="AB84"/>
  <c r="AA84"/>
  <c r="Z84"/>
  <c r="S84"/>
  <c r="M84"/>
  <c r="F84"/>
  <c r="AE84"/>
  <c r="AO83"/>
  <c r="AN83"/>
  <c r="AM83"/>
  <c r="AL83"/>
  <c r="AK83"/>
  <c r="AJ83"/>
  <c r="AD83"/>
  <c r="AC83"/>
  <c r="AB83"/>
  <c r="AA83"/>
  <c r="Z83"/>
  <c r="S83"/>
  <c r="M83"/>
  <c r="O83"/>
  <c r="F83"/>
  <c r="AE83"/>
  <c r="AO69"/>
  <c r="AN69"/>
  <c r="AM69"/>
  <c r="AL69"/>
  <c r="AK69"/>
  <c r="AJ69"/>
  <c r="AD69"/>
  <c r="AC69"/>
  <c r="AB69"/>
  <c r="AA69"/>
  <c r="Z69"/>
  <c r="S69"/>
  <c r="M69"/>
  <c r="F69"/>
  <c r="AE69"/>
  <c r="AO68"/>
  <c r="AN68"/>
  <c r="AM68"/>
  <c r="AL68"/>
  <c r="AK68"/>
  <c r="AJ68"/>
  <c r="AD68"/>
  <c r="AC68"/>
  <c r="AB68"/>
  <c r="AA68"/>
  <c r="Z68"/>
  <c r="S68"/>
  <c r="M68"/>
  <c r="F68"/>
  <c r="AE68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I171" i="13"/>
  <c r="L46" i="16"/>
  <c r="AI170" i="13"/>
  <c r="L45" i="16"/>
  <c r="AI169" i="13"/>
  <c r="L44" i="16"/>
  <c r="Y171" i="13"/>
  <c r="B46" i="16"/>
  <c r="Y170" i="13"/>
  <c r="B45" i="16"/>
  <c r="Y169" i="13"/>
  <c r="B44" i="16"/>
  <c r="AI156" i="13"/>
  <c r="L31" i="16"/>
  <c r="AI155" i="13"/>
  <c r="L30" i="16"/>
  <c r="AI154" i="13"/>
  <c r="L29" i="16"/>
  <c r="Y156" i="13"/>
  <c r="B31" i="16"/>
  <c r="Y155" i="13"/>
  <c r="B30" i="16"/>
  <c r="Y154" i="13"/>
  <c r="B29" i="16"/>
  <c r="S123" i="13"/>
  <c r="S122"/>
  <c r="S121"/>
  <c r="S120"/>
  <c r="S119"/>
  <c r="S118"/>
  <c r="S117"/>
  <c r="S104"/>
  <c r="S103"/>
  <c r="S102"/>
  <c r="S101"/>
  <c r="S95"/>
  <c r="S94"/>
  <c r="S93"/>
  <c r="S92"/>
  <c r="S91"/>
  <c r="S90"/>
  <c r="S81"/>
  <c r="S80"/>
  <c r="S79"/>
  <c r="S78"/>
  <c r="S77"/>
  <c r="S76"/>
  <c r="S74"/>
  <c r="S73"/>
  <c r="S72"/>
  <c r="S71"/>
  <c r="S70"/>
  <c r="S67"/>
  <c r="S66"/>
  <c r="S65"/>
  <c r="S63"/>
  <c r="S62"/>
  <c r="S60"/>
  <c r="S59"/>
  <c r="S58"/>
  <c r="S57"/>
  <c r="S56"/>
  <c r="S55"/>
  <c r="S54"/>
  <c r="S47"/>
  <c r="S46"/>
  <c r="S45"/>
  <c r="S43"/>
  <c r="S42"/>
  <c r="S41"/>
  <c r="S40"/>
  <c r="S38"/>
  <c r="S36"/>
  <c r="S34"/>
  <c r="S32"/>
  <c r="S31"/>
  <c r="S30"/>
  <c r="S25"/>
  <c r="S24"/>
  <c r="S22"/>
  <c r="S21"/>
  <c r="S20"/>
  <c r="S15"/>
  <c r="S14"/>
  <c r="S13"/>
  <c r="S12"/>
  <c r="S11"/>
  <c r="S10"/>
  <c r="S9"/>
  <c r="S8"/>
  <c r="S7"/>
  <c r="S6"/>
  <c r="S5"/>
  <c r="AO92"/>
  <c r="AN92"/>
  <c r="AM92"/>
  <c r="AL92"/>
  <c r="AK92"/>
  <c r="AJ92"/>
  <c r="AD92"/>
  <c r="AC92"/>
  <c r="AB92"/>
  <c r="AA92"/>
  <c r="Z92"/>
  <c r="M92"/>
  <c r="M96"/>
  <c r="C92"/>
  <c r="F92"/>
  <c r="AO78"/>
  <c r="AN78"/>
  <c r="AM78"/>
  <c r="AL78"/>
  <c r="AK78"/>
  <c r="AJ78"/>
  <c r="AD78"/>
  <c r="AC78"/>
  <c r="AB78"/>
  <c r="AA78"/>
  <c r="Z78"/>
  <c r="M78"/>
  <c r="O78" s="1"/>
  <c r="C78"/>
  <c r="F78"/>
  <c r="AE78"/>
  <c r="C70"/>
  <c r="F70"/>
  <c r="AO70"/>
  <c r="AN70"/>
  <c r="AM70"/>
  <c r="AL70"/>
  <c r="AK70"/>
  <c r="AJ70"/>
  <c r="AD70"/>
  <c r="AC70"/>
  <c r="AB70"/>
  <c r="AA70"/>
  <c r="Z70"/>
  <c r="M70"/>
  <c r="AD123"/>
  <c r="AC123"/>
  <c r="AB123"/>
  <c r="AA123"/>
  <c r="Z123"/>
  <c r="AD122"/>
  <c r="AC122"/>
  <c r="AB122"/>
  <c r="AA122"/>
  <c r="Z122"/>
  <c r="AD121"/>
  <c r="AC121"/>
  <c r="AB121"/>
  <c r="AA121"/>
  <c r="Z121"/>
  <c r="AD120"/>
  <c r="AC120"/>
  <c r="AB120"/>
  <c r="AA120"/>
  <c r="Z120"/>
  <c r="AD119"/>
  <c r="AC119"/>
  <c r="AB119"/>
  <c r="AA119"/>
  <c r="Z119"/>
  <c r="AD118"/>
  <c r="AC118"/>
  <c r="AB118"/>
  <c r="AA118"/>
  <c r="Z118"/>
  <c r="Z124"/>
  <c r="AD117"/>
  <c r="AC117"/>
  <c r="AB117"/>
  <c r="AA117"/>
  <c r="Z117"/>
  <c r="AE104"/>
  <c r="AD104"/>
  <c r="AC104"/>
  <c r="AB104"/>
  <c r="AA104"/>
  <c r="Z104"/>
  <c r="AE103"/>
  <c r="AD103"/>
  <c r="AC103"/>
  <c r="AB103"/>
  <c r="AA103"/>
  <c r="Z103"/>
  <c r="AD102"/>
  <c r="AC102"/>
  <c r="AB102"/>
  <c r="AA102"/>
  <c r="Z102"/>
  <c r="AD101"/>
  <c r="AC101"/>
  <c r="AB101"/>
  <c r="AA101"/>
  <c r="Z101"/>
  <c r="AE95"/>
  <c r="AD95"/>
  <c r="AC95"/>
  <c r="AB95"/>
  <c r="AA95"/>
  <c r="Z95"/>
  <c r="AE94"/>
  <c r="AD94"/>
  <c r="AC94"/>
  <c r="AB94"/>
  <c r="AA94"/>
  <c r="Z94"/>
  <c r="AE93"/>
  <c r="AD93"/>
  <c r="AC93"/>
  <c r="AB93"/>
  <c r="AA93"/>
  <c r="Z93"/>
  <c r="AE91"/>
  <c r="AD91"/>
  <c r="AD133"/>
  <c r="AD140"/>
  <c r="G15" i="16"/>
  <c r="AC91" i="13"/>
  <c r="AB91"/>
  <c r="AA91"/>
  <c r="Z91"/>
  <c r="Z133"/>
  <c r="C8" i="16"/>
  <c r="AE90" i="13"/>
  <c r="AD90"/>
  <c r="AC90"/>
  <c r="AB90"/>
  <c r="AB133"/>
  <c r="E8" i="16"/>
  <c r="AA90" i="13"/>
  <c r="Z90"/>
  <c r="AD81"/>
  <c r="AC81"/>
  <c r="AB81"/>
  <c r="AA81"/>
  <c r="Z81"/>
  <c r="AE80"/>
  <c r="AD80"/>
  <c r="AC80"/>
  <c r="AB80"/>
  <c r="AA80"/>
  <c r="Z80"/>
  <c r="AD79"/>
  <c r="AC79"/>
  <c r="AB79"/>
  <c r="AA79"/>
  <c r="Z79"/>
  <c r="AD77"/>
  <c r="AC77"/>
  <c r="AB77"/>
  <c r="AA77"/>
  <c r="Z77"/>
  <c r="AD76"/>
  <c r="AC76"/>
  <c r="AB76"/>
  <c r="AA76"/>
  <c r="Z76"/>
  <c r="AD74"/>
  <c r="AC74"/>
  <c r="AB74"/>
  <c r="AA74"/>
  <c r="Z74"/>
  <c r="AD73"/>
  <c r="AC73"/>
  <c r="AB73"/>
  <c r="AA73"/>
  <c r="Z73"/>
  <c r="AE72"/>
  <c r="AD72"/>
  <c r="AC72"/>
  <c r="AB72"/>
  <c r="AA72"/>
  <c r="Z72"/>
  <c r="AD71"/>
  <c r="AC71"/>
  <c r="AB71"/>
  <c r="AA71"/>
  <c r="Z71"/>
  <c r="AD67"/>
  <c r="AC67"/>
  <c r="AB67"/>
  <c r="AA67"/>
  <c r="Z67"/>
  <c r="AD66"/>
  <c r="AC66"/>
  <c r="AB66"/>
  <c r="AA66"/>
  <c r="Z66"/>
  <c r="AD65"/>
  <c r="AC65"/>
  <c r="AB65"/>
  <c r="AA65"/>
  <c r="Z65"/>
  <c r="AE63"/>
  <c r="AD63"/>
  <c r="AC63"/>
  <c r="AB63"/>
  <c r="AA63"/>
  <c r="Z63"/>
  <c r="AE62"/>
  <c r="AD62"/>
  <c r="AC62"/>
  <c r="AB62"/>
  <c r="AA62"/>
  <c r="Z62"/>
  <c r="AD60"/>
  <c r="AC60"/>
  <c r="AB60"/>
  <c r="AA60"/>
  <c r="Z60"/>
  <c r="AE59"/>
  <c r="AD59"/>
  <c r="AC59"/>
  <c r="AB59"/>
  <c r="AA59"/>
  <c r="Z59"/>
  <c r="AD58"/>
  <c r="AC58"/>
  <c r="AB58"/>
  <c r="AA58"/>
  <c r="Z58"/>
  <c r="AE57"/>
  <c r="AD57"/>
  <c r="AC57"/>
  <c r="AB57"/>
  <c r="AA57"/>
  <c r="Z57"/>
  <c r="AD56"/>
  <c r="AC56"/>
  <c r="AB56"/>
  <c r="AA56"/>
  <c r="Z56"/>
  <c r="AD55"/>
  <c r="AC55"/>
  <c r="AB55"/>
  <c r="AA55"/>
  <c r="Z55"/>
  <c r="AD54"/>
  <c r="AC54"/>
  <c r="AB54"/>
  <c r="AA54"/>
  <c r="Z54"/>
  <c r="AD47"/>
  <c r="AC47"/>
  <c r="AB47"/>
  <c r="AA47"/>
  <c r="Z47"/>
  <c r="AD46"/>
  <c r="AC46"/>
  <c r="AB46"/>
  <c r="AA46"/>
  <c r="Z46"/>
  <c r="AD45"/>
  <c r="AC45"/>
  <c r="AB45"/>
  <c r="AA45"/>
  <c r="Z45"/>
  <c r="AD36"/>
  <c r="AC36"/>
  <c r="AB36"/>
  <c r="AA36"/>
  <c r="Z36"/>
  <c r="AE34"/>
  <c r="AD34"/>
  <c r="AC34"/>
  <c r="AB34"/>
  <c r="AA34"/>
  <c r="Z34"/>
  <c r="AD30"/>
  <c r="AC30"/>
  <c r="AB30"/>
  <c r="AA30"/>
  <c r="Z30"/>
  <c r="AE22"/>
  <c r="AD22"/>
  <c r="AC22"/>
  <c r="AB22"/>
  <c r="AA22"/>
  <c r="Z22"/>
  <c r="AE135"/>
  <c r="H10" i="16"/>
  <c r="AN104" i="13"/>
  <c r="AM104"/>
  <c r="AL104"/>
  <c r="AK104"/>
  <c r="AJ104"/>
  <c r="M104"/>
  <c r="F104"/>
  <c r="AO104"/>
  <c r="AN103"/>
  <c r="AM103"/>
  <c r="AL103"/>
  <c r="AK103"/>
  <c r="AJ103"/>
  <c r="M103"/>
  <c r="O103" s="1"/>
  <c r="F103"/>
  <c r="AO103"/>
  <c r="AN102"/>
  <c r="AM102"/>
  <c r="AL102"/>
  <c r="AK102"/>
  <c r="AJ102"/>
  <c r="M102"/>
  <c r="O102" s="1"/>
  <c r="F102"/>
  <c r="AO102"/>
  <c r="AN101"/>
  <c r="AM101"/>
  <c r="AL101"/>
  <c r="AK101"/>
  <c r="AJ101"/>
  <c r="M101"/>
  <c r="M105" s="1"/>
  <c r="F101"/>
  <c r="AO101"/>
  <c r="AO13"/>
  <c r="AN13"/>
  <c r="AM13"/>
  <c r="AL13"/>
  <c r="AK13"/>
  <c r="AJ13"/>
  <c r="AD13"/>
  <c r="AC13"/>
  <c r="AB13"/>
  <c r="AA13"/>
  <c r="Z13"/>
  <c r="M13"/>
  <c r="F13"/>
  <c r="AE13"/>
  <c r="AO14"/>
  <c r="AN14"/>
  <c r="AM14"/>
  <c r="AL14"/>
  <c r="AK14"/>
  <c r="AJ14"/>
  <c r="AD14"/>
  <c r="AC14"/>
  <c r="AB14"/>
  <c r="AA14"/>
  <c r="Z14"/>
  <c r="M14"/>
  <c r="F14"/>
  <c r="AE14"/>
  <c r="AN95"/>
  <c r="AM95"/>
  <c r="AL95"/>
  <c r="AK95"/>
  <c r="AJ95"/>
  <c r="M95"/>
  <c r="O95" s="1"/>
  <c r="F95"/>
  <c r="AN94"/>
  <c r="AM94"/>
  <c r="AL94"/>
  <c r="AK94"/>
  <c r="AJ94"/>
  <c r="M94"/>
  <c r="F94"/>
  <c r="AO94"/>
  <c r="AN93"/>
  <c r="AM93"/>
  <c r="AL93"/>
  <c r="AK93"/>
  <c r="AJ93"/>
  <c r="M93"/>
  <c r="F93"/>
  <c r="AN91"/>
  <c r="AM91"/>
  <c r="AL91"/>
  <c r="AK91"/>
  <c r="AJ91"/>
  <c r="M91"/>
  <c r="O91" s="1"/>
  <c r="F91"/>
  <c r="AN90"/>
  <c r="AN133"/>
  <c r="Q8" i="16"/>
  <c r="AM90" i="13"/>
  <c r="AL90"/>
  <c r="AK90"/>
  <c r="AJ90"/>
  <c r="AJ133"/>
  <c r="AJ140"/>
  <c r="M90"/>
  <c r="O90" s="1"/>
  <c r="F90"/>
  <c r="AO74"/>
  <c r="AN74"/>
  <c r="AM74"/>
  <c r="AL74"/>
  <c r="AK74"/>
  <c r="AJ74"/>
  <c r="M74"/>
  <c r="F74"/>
  <c r="AE74"/>
  <c r="AO81"/>
  <c r="AN81"/>
  <c r="AM81"/>
  <c r="AL81"/>
  <c r="AK81"/>
  <c r="AJ81"/>
  <c r="M81"/>
  <c r="F81"/>
  <c r="AE81"/>
  <c r="AN80"/>
  <c r="AM80"/>
  <c r="AL80"/>
  <c r="AK80"/>
  <c r="AJ80"/>
  <c r="M80"/>
  <c r="F80"/>
  <c r="AO80"/>
  <c r="AO79"/>
  <c r="AN79"/>
  <c r="AM79"/>
  <c r="AL79"/>
  <c r="AK79"/>
  <c r="AJ79"/>
  <c r="M79"/>
  <c r="O79"/>
  <c r="F79"/>
  <c r="AE79"/>
  <c r="AO77"/>
  <c r="AN77"/>
  <c r="AM77"/>
  <c r="AL77"/>
  <c r="AK77"/>
  <c r="AJ77"/>
  <c r="M77"/>
  <c r="O77" s="1"/>
  <c r="F77"/>
  <c r="AE77"/>
  <c r="AO76"/>
  <c r="AN76"/>
  <c r="AM76"/>
  <c r="AL76"/>
  <c r="AK76"/>
  <c r="AJ76"/>
  <c r="M76"/>
  <c r="O76"/>
  <c r="F76"/>
  <c r="AE76"/>
  <c r="AN66"/>
  <c r="AM66"/>
  <c r="AL66"/>
  <c r="AK66"/>
  <c r="AJ66"/>
  <c r="M66"/>
  <c r="O66"/>
  <c r="F66"/>
  <c r="AE66"/>
  <c r="AO73"/>
  <c r="AN73"/>
  <c r="AM73"/>
  <c r="AL73"/>
  <c r="AK73"/>
  <c r="AJ73"/>
  <c r="M73"/>
  <c r="O73" s="1"/>
  <c r="F73"/>
  <c r="AE73"/>
  <c r="AN72"/>
  <c r="AM72"/>
  <c r="AL72"/>
  <c r="AK72"/>
  <c r="AJ72"/>
  <c r="M72"/>
  <c r="F72"/>
  <c r="AO71"/>
  <c r="AN71"/>
  <c r="AM71"/>
  <c r="AL71"/>
  <c r="AK71"/>
  <c r="AJ71"/>
  <c r="M71"/>
  <c r="O71"/>
  <c r="F71"/>
  <c r="AE71"/>
  <c r="AO67"/>
  <c r="AN67"/>
  <c r="AM67"/>
  <c r="AL67"/>
  <c r="AK67"/>
  <c r="AJ67"/>
  <c r="M67"/>
  <c r="O67" s="1"/>
  <c r="F67"/>
  <c r="AE67"/>
  <c r="AO65"/>
  <c r="AN65"/>
  <c r="AM65"/>
  <c r="AL65"/>
  <c r="AK65"/>
  <c r="AJ65"/>
  <c r="M65"/>
  <c r="O65"/>
  <c r="F65"/>
  <c r="AE65"/>
  <c r="AN63"/>
  <c r="AM63"/>
  <c r="AL63"/>
  <c r="AK63"/>
  <c r="AJ63"/>
  <c r="M63"/>
  <c r="O63"/>
  <c r="C63"/>
  <c r="F63"/>
  <c r="AN62"/>
  <c r="AM62"/>
  <c r="AL62"/>
  <c r="AK62"/>
  <c r="AJ62"/>
  <c r="M62"/>
  <c r="O62" s="1"/>
  <c r="C62"/>
  <c r="F62"/>
  <c r="AN57"/>
  <c r="AM57"/>
  <c r="AL57"/>
  <c r="AK57"/>
  <c r="AJ57"/>
  <c r="M57"/>
  <c r="C57"/>
  <c r="F57"/>
  <c r="AO60"/>
  <c r="AN60"/>
  <c r="AM60"/>
  <c r="AL60"/>
  <c r="AK60"/>
  <c r="AJ60"/>
  <c r="M60"/>
  <c r="C60"/>
  <c r="F60"/>
  <c r="C59"/>
  <c r="AN59"/>
  <c r="AM59"/>
  <c r="AL59"/>
  <c r="AK59"/>
  <c r="AJ59"/>
  <c r="M59"/>
  <c r="F59"/>
  <c r="AO58"/>
  <c r="AN58"/>
  <c r="AM58"/>
  <c r="AL58"/>
  <c r="AK58"/>
  <c r="AJ58"/>
  <c r="M58"/>
  <c r="C58"/>
  <c r="F58"/>
  <c r="C56"/>
  <c r="M56"/>
  <c r="AO55"/>
  <c r="AN55"/>
  <c r="AM55"/>
  <c r="AL55"/>
  <c r="AK55"/>
  <c r="AJ55"/>
  <c r="M55"/>
  <c r="F55"/>
  <c r="AE55"/>
  <c r="C54"/>
  <c r="AO56"/>
  <c r="AN56"/>
  <c r="AM56"/>
  <c r="AL56"/>
  <c r="AK56"/>
  <c r="AJ56"/>
  <c r="F56"/>
  <c r="AE56"/>
  <c r="AO54"/>
  <c r="AN54"/>
  <c r="AM54"/>
  <c r="AL54"/>
  <c r="AK54"/>
  <c r="AJ54"/>
  <c r="M54"/>
  <c r="O54" s="1"/>
  <c r="F54"/>
  <c r="AE54"/>
  <c r="J21"/>
  <c r="AN46"/>
  <c r="AM46"/>
  <c r="AL46"/>
  <c r="AK46"/>
  <c r="AJ46"/>
  <c r="M46"/>
  <c r="O46"/>
  <c r="F46"/>
  <c r="AE46"/>
  <c r="F42"/>
  <c r="AN36"/>
  <c r="AM36"/>
  <c r="AL36"/>
  <c r="AK36"/>
  <c r="AJ36"/>
  <c r="M36"/>
  <c r="O36" s="1"/>
  <c r="F36"/>
  <c r="AE36"/>
  <c r="AN47"/>
  <c r="F47"/>
  <c r="AO47"/>
  <c r="AN45"/>
  <c r="F45"/>
  <c r="AO45"/>
  <c r="AO42"/>
  <c r="AN38"/>
  <c r="AM38"/>
  <c r="AL38"/>
  <c r="AK38"/>
  <c r="AJ38"/>
  <c r="M38"/>
  <c r="O38"/>
  <c r="F38"/>
  <c r="AO38"/>
  <c r="AN40"/>
  <c r="AM40"/>
  <c r="AL40"/>
  <c r="AK40"/>
  <c r="AJ40"/>
  <c r="F40"/>
  <c r="AE40"/>
  <c r="AO40"/>
  <c r="AN43"/>
  <c r="AM43"/>
  <c r="AL43"/>
  <c r="AK43"/>
  <c r="AJ43"/>
  <c r="F43"/>
  <c r="AE43"/>
  <c r="AO43"/>
  <c r="AN41"/>
  <c r="AM41"/>
  <c r="AL41"/>
  <c r="AK41"/>
  <c r="AJ41"/>
  <c r="F41"/>
  <c r="AE41"/>
  <c r="AO41"/>
  <c r="AN34"/>
  <c r="AM34"/>
  <c r="AL34"/>
  <c r="AK34"/>
  <c r="AJ34"/>
  <c r="M34"/>
  <c r="O34" s="1"/>
  <c r="F34"/>
  <c r="AN32"/>
  <c r="AM32"/>
  <c r="AL32"/>
  <c r="AK32"/>
  <c r="AJ32"/>
  <c r="M32"/>
  <c r="O32"/>
  <c r="F32"/>
  <c r="AO31"/>
  <c r="AN31"/>
  <c r="AM31"/>
  <c r="AL31"/>
  <c r="AK31"/>
  <c r="AJ31"/>
  <c r="F31"/>
  <c r="AE31"/>
  <c r="AO25"/>
  <c r="AN25"/>
  <c r="AM25"/>
  <c r="AL25"/>
  <c r="AK25"/>
  <c r="AJ25"/>
  <c r="N25"/>
  <c r="AD25"/>
  <c r="M25"/>
  <c r="F25"/>
  <c r="AE25"/>
  <c r="AO24"/>
  <c r="AN24"/>
  <c r="AM24"/>
  <c r="AL24"/>
  <c r="AK24"/>
  <c r="AJ24"/>
  <c r="AD24"/>
  <c r="J24"/>
  <c r="AC24"/>
  <c r="F24"/>
  <c r="AE24"/>
  <c r="N21"/>
  <c r="AD21"/>
  <c r="N20"/>
  <c r="AD20"/>
  <c r="AD26"/>
  <c r="J20"/>
  <c r="AC20"/>
  <c r="AN22"/>
  <c r="AM22"/>
  <c r="AL22"/>
  <c r="AK22"/>
  <c r="AJ22"/>
  <c r="M22"/>
  <c r="O22" s="1"/>
  <c r="F22"/>
  <c r="AO15"/>
  <c r="AN15"/>
  <c r="AM15"/>
  <c r="AL15"/>
  <c r="AK15"/>
  <c r="AJ15"/>
  <c r="AD15"/>
  <c r="AC15"/>
  <c r="AB15"/>
  <c r="AA15"/>
  <c r="Z15"/>
  <c r="M15"/>
  <c r="F15"/>
  <c r="AE15"/>
  <c r="AN12"/>
  <c r="AM12"/>
  <c r="AL12"/>
  <c r="AK12"/>
  <c r="AJ12"/>
  <c r="AD12"/>
  <c r="AC12"/>
  <c r="AB12"/>
  <c r="AA12"/>
  <c r="Z12"/>
  <c r="M12"/>
  <c r="O12"/>
  <c r="F12"/>
  <c r="AE12"/>
  <c r="AN11"/>
  <c r="AM11"/>
  <c r="AL11"/>
  <c r="AK11"/>
  <c r="AJ11"/>
  <c r="AD11"/>
  <c r="AC11"/>
  <c r="AB11"/>
  <c r="AA11"/>
  <c r="Z11"/>
  <c r="M11"/>
  <c r="F11"/>
  <c r="AE11"/>
  <c r="AN10"/>
  <c r="AM10"/>
  <c r="AL10"/>
  <c r="AK10"/>
  <c r="AJ10"/>
  <c r="AD10"/>
  <c r="AC10"/>
  <c r="AB10"/>
  <c r="AA10"/>
  <c r="Z10"/>
  <c r="M10"/>
  <c r="O10"/>
  <c r="F10"/>
  <c r="AE10"/>
  <c r="AN9"/>
  <c r="AM9"/>
  <c r="AL9"/>
  <c r="AK9"/>
  <c r="AJ9"/>
  <c r="AD9"/>
  <c r="AC9"/>
  <c r="AB9"/>
  <c r="AA9"/>
  <c r="Z9"/>
  <c r="M9"/>
  <c r="O9" s="1"/>
  <c r="F9"/>
  <c r="AE9"/>
  <c r="Y141"/>
  <c r="B16" i="16"/>
  <c r="AJ134" i="13"/>
  <c r="AJ141"/>
  <c r="AK134"/>
  <c r="AK141"/>
  <c r="N16" i="16" s="1"/>
  <c r="AL134" i="13"/>
  <c r="AL141"/>
  <c r="O16" i="16"/>
  <c r="AM134" i="13"/>
  <c r="AM141"/>
  <c r="P16" i="16"/>
  <c r="AN134" i="13"/>
  <c r="AN141"/>
  <c r="Q16" i="16"/>
  <c r="AO134" i="13"/>
  <c r="AO141"/>
  <c r="R16" i="16"/>
  <c r="AJ135" i="13"/>
  <c r="M10" i="16"/>
  <c r="AK135" i="13"/>
  <c r="N10" i="16"/>
  <c r="AL135" i="13"/>
  <c r="O10" i="16"/>
  <c r="AM135" i="13"/>
  <c r="P10" i="16"/>
  <c r="AN135" i="13"/>
  <c r="Q10" i="16"/>
  <c r="AI134" i="13"/>
  <c r="AI141"/>
  <c r="L16" i="16"/>
  <c r="AI135" i="13"/>
  <c r="L10" i="16"/>
  <c r="AI136" i="13"/>
  <c r="L11" i="16"/>
  <c r="Z134" i="13"/>
  <c r="Z141"/>
  <c r="C16" i="16" s="1"/>
  <c r="AA134" i="13"/>
  <c r="AA141"/>
  <c r="AB134"/>
  <c r="AB141"/>
  <c r="E16" i="16"/>
  <c r="AC134" i="13"/>
  <c r="AC141"/>
  <c r="F16" i="16" s="1"/>
  <c r="AD134" i="13"/>
  <c r="AD141"/>
  <c r="G16" i="16"/>
  <c r="AE134" i="13"/>
  <c r="AE141"/>
  <c r="H16" i="16"/>
  <c r="Z135" i="13"/>
  <c r="C10" i="16"/>
  <c r="AA135" i="13"/>
  <c r="D10" i="16"/>
  <c r="AB135" i="13"/>
  <c r="E10" i="16"/>
  <c r="AC135" i="13"/>
  <c r="F10" i="16"/>
  <c r="AD135" i="13"/>
  <c r="G10" i="16"/>
  <c r="Y140" i="13"/>
  <c r="B15" i="16"/>
  <c r="Y139" i="13"/>
  <c r="B14" i="16"/>
  <c r="AI133" i="13"/>
  <c r="AI140"/>
  <c r="L15" i="16"/>
  <c r="AI132" i="13"/>
  <c r="AI139"/>
  <c r="L14" i="16"/>
  <c r="AO136" i="13"/>
  <c r="R11" i="16"/>
  <c r="AN136" i="13"/>
  <c r="Q11" i="16"/>
  <c r="AM136" i="13"/>
  <c r="P11" i="16"/>
  <c r="AL136" i="13"/>
  <c r="O11" i="16"/>
  <c r="AK136" i="13"/>
  <c r="N11" i="16"/>
  <c r="AJ136" i="13"/>
  <c r="M11" i="16"/>
  <c r="AA136" i="13"/>
  <c r="D11" i="16"/>
  <c r="AB136" i="13"/>
  <c r="E11" i="16"/>
  <c r="AC136" i="13"/>
  <c r="F11" i="16"/>
  <c r="AD136" i="13"/>
  <c r="G11" i="16"/>
  <c r="AE136" i="13"/>
  <c r="H11" i="16"/>
  <c r="Z136" i="13"/>
  <c r="C11" i="16"/>
  <c r="AO123" i="13"/>
  <c r="AN123"/>
  <c r="AM123"/>
  <c r="AL123"/>
  <c r="AK123"/>
  <c r="AJ123"/>
  <c r="AO122"/>
  <c r="AN122"/>
  <c r="AM122"/>
  <c r="AL122"/>
  <c r="AK122"/>
  <c r="AJ122"/>
  <c r="AO121"/>
  <c r="AN121"/>
  <c r="AM121"/>
  <c r="AL121"/>
  <c r="AK121"/>
  <c r="AJ121"/>
  <c r="AO120"/>
  <c r="AN120"/>
  <c r="AM120"/>
  <c r="AL120"/>
  <c r="AK120"/>
  <c r="AJ120"/>
  <c r="AO119"/>
  <c r="AN119"/>
  <c r="AM119"/>
  <c r="AL119"/>
  <c r="AK119"/>
  <c r="AJ119"/>
  <c r="AO118"/>
  <c r="AN118"/>
  <c r="AM118"/>
  <c r="AL118"/>
  <c r="AK118"/>
  <c r="AJ118"/>
  <c r="AO117"/>
  <c r="AN117"/>
  <c r="AM117"/>
  <c r="AL117"/>
  <c r="AK117"/>
  <c r="AJ117"/>
  <c r="AO30"/>
  <c r="AN30"/>
  <c r="AM30"/>
  <c r="AL30"/>
  <c r="AK30"/>
  <c r="AJ30"/>
  <c r="AO21"/>
  <c r="AN21"/>
  <c r="AM21"/>
  <c r="AL21"/>
  <c r="AK21"/>
  <c r="AJ21"/>
  <c r="AO20"/>
  <c r="AN20"/>
  <c r="AM20"/>
  <c r="AL20"/>
  <c r="AK20"/>
  <c r="AJ20"/>
  <c r="M21"/>
  <c r="O21" s="1"/>
  <c r="O49" s="1"/>
  <c r="O129" s="1"/>
  <c r="M20"/>
  <c r="AO6"/>
  <c r="AO7"/>
  <c r="AO8"/>
  <c r="AO5"/>
  <c r="Z5"/>
  <c r="Z16"/>
  <c r="AJ6"/>
  <c r="AK6"/>
  <c r="AL6"/>
  <c r="AM6"/>
  <c r="AN6"/>
  <c r="AJ7"/>
  <c r="AK7"/>
  <c r="AL7"/>
  <c r="AM7"/>
  <c r="AN7"/>
  <c r="AJ8"/>
  <c r="AK8"/>
  <c r="AL8"/>
  <c r="AM8"/>
  <c r="AN8"/>
  <c r="Z6"/>
  <c r="AA6"/>
  <c r="AB6"/>
  <c r="AC6"/>
  <c r="AD6"/>
  <c r="Z7"/>
  <c r="AA7"/>
  <c r="AB7"/>
  <c r="AC7"/>
  <c r="AD7"/>
  <c r="Z8"/>
  <c r="AA8"/>
  <c r="AB8"/>
  <c r="AC8"/>
  <c r="AD8"/>
  <c r="M6"/>
  <c r="O6"/>
  <c r="M7"/>
  <c r="O7"/>
  <c r="M8"/>
  <c r="M5"/>
  <c r="M16" s="1"/>
  <c r="AK5"/>
  <c r="AL5"/>
  <c r="AM5"/>
  <c r="AN5"/>
  <c r="AJ5"/>
  <c r="AA5"/>
  <c r="AB5"/>
  <c r="AC5"/>
  <c r="AC16"/>
  <c r="AD5"/>
  <c r="F7"/>
  <c r="AE7"/>
  <c r="F30"/>
  <c r="AE30"/>
  <c r="O30"/>
  <c r="F20"/>
  <c r="O20"/>
  <c r="F21"/>
  <c r="AE21"/>
  <c r="AB124"/>
  <c r="F117"/>
  <c r="AE117"/>
  <c r="F121"/>
  <c r="AE121"/>
  <c r="AC124"/>
  <c r="AD124"/>
  <c r="F5"/>
  <c r="AE5"/>
  <c r="F6"/>
  <c r="AE6"/>
  <c r="F8"/>
  <c r="AE8"/>
  <c r="F118"/>
  <c r="AE118"/>
  <c r="F119"/>
  <c r="AE119"/>
  <c r="F120"/>
  <c r="AE120"/>
  <c r="F122"/>
  <c r="AE122"/>
  <c r="F123"/>
  <c r="AE123"/>
  <c r="O8"/>
  <c r="AO9"/>
  <c r="AO10"/>
  <c r="AO11"/>
  <c r="AO12"/>
  <c r="AO36"/>
  <c r="AJ42"/>
  <c r="AN42"/>
  <c r="AO46"/>
  <c r="O31"/>
  <c r="O68"/>
  <c r="O69"/>
  <c r="AC21"/>
  <c r="L9" i="16"/>
  <c r="L8"/>
  <c r="L7"/>
  <c r="AD16" i="13"/>
  <c r="AB16"/>
  <c r="AA16"/>
  <c r="AN16"/>
  <c r="AM16"/>
  <c r="AL16"/>
  <c r="AK16"/>
  <c r="AJ16"/>
  <c r="Z20"/>
  <c r="AA20"/>
  <c r="AB20"/>
  <c r="Z21"/>
  <c r="AA21"/>
  <c r="AB21"/>
  <c r="Z24"/>
  <c r="AA24"/>
  <c r="AB24"/>
  <c r="Z25"/>
  <c r="AA25"/>
  <c r="AB25"/>
  <c r="AC25"/>
  <c r="AE45"/>
  <c r="AE47"/>
  <c r="AE101"/>
  <c r="AE102"/>
  <c r="AF16"/>
  <c r="O104"/>
  <c r="O13"/>
  <c r="O14"/>
  <c r="AO90"/>
  <c r="AO91"/>
  <c r="O93"/>
  <c r="AO93"/>
  <c r="O94"/>
  <c r="AO95"/>
  <c r="O74"/>
  <c r="O80"/>
  <c r="O81"/>
  <c r="AO66"/>
  <c r="AO62"/>
  <c r="AO63"/>
  <c r="AO72"/>
  <c r="O72"/>
  <c r="AO57"/>
  <c r="O57"/>
  <c r="O55"/>
  <c r="AO59"/>
  <c r="O59"/>
  <c r="O56"/>
  <c r="AO135"/>
  <c r="R10" i="16"/>
  <c r="O45" i="13"/>
  <c r="AJ45"/>
  <c r="AK45"/>
  <c r="AL45"/>
  <c r="AM45"/>
  <c r="AJ47"/>
  <c r="AK47"/>
  <c r="AL47"/>
  <c r="AM47"/>
  <c r="AO22"/>
  <c r="AJ26"/>
  <c r="AK26"/>
  <c r="AL26"/>
  <c r="AM26"/>
  <c r="AN26"/>
  <c r="AO32"/>
  <c r="AO34"/>
  <c r="O25"/>
  <c r="M24"/>
  <c r="O24" s="1"/>
  <c r="O15"/>
  <c r="O11"/>
  <c r="X125"/>
  <c r="AJ124"/>
  <c r="AK124"/>
  <c r="AM124"/>
  <c r="AN124"/>
  <c r="AP124"/>
  <c r="AF124"/>
  <c r="AA124"/>
  <c r="AA163"/>
  <c r="AA170" s="1"/>
  <c r="D45" i="16" s="1"/>
  <c r="AP26" i="13"/>
  <c r="AJ165"/>
  <c r="M40" i="16" s="1"/>
  <c r="AD166" i="13"/>
  <c r="G41" i="16" s="1"/>
  <c r="Z164" i="13"/>
  <c r="Z171" s="1"/>
  <c r="AK150"/>
  <c r="N25" i="16" s="1"/>
  <c r="AI26" i="13"/>
  <c r="AB149"/>
  <c r="E24" i="16" s="1"/>
  <c r="AD150" i="13"/>
  <c r="G25" i="16" s="1"/>
  <c r="AB26" i="13"/>
  <c r="AA26"/>
  <c r="Z26"/>
  <c r="AP16"/>
  <c r="AI16"/>
  <c r="AM133"/>
  <c r="P8" i="16"/>
  <c r="AJ148" i="13"/>
  <c r="M23" i="16" s="1"/>
  <c r="AA133" i="13"/>
  <c r="AA140"/>
  <c r="D15" i="16" s="1"/>
  <c r="AM148" i="13"/>
  <c r="AM155" s="1"/>
  <c r="M61"/>
  <c r="M89"/>
  <c r="AB151"/>
  <c r="E26" i="16" s="1"/>
  <c r="AO150" i="13"/>
  <c r="R25" i="16" s="1"/>
  <c r="AD164" i="13"/>
  <c r="AD171" s="1"/>
  <c r="G46" i="16" s="1"/>
  <c r="AK162" i="13"/>
  <c r="AK169" s="1"/>
  <c r="AN165"/>
  <c r="Q40" i="16" s="1"/>
  <c r="AE151" i="13"/>
  <c r="H26" i="16" s="1"/>
  <c r="AM163" i="13"/>
  <c r="P38" i="16" s="1"/>
  <c r="AN148" i="13"/>
  <c r="Q23" i="16" s="1"/>
  <c r="AL148" i="13"/>
  <c r="O23" i="16" s="1"/>
  <c r="Z150" i="13"/>
  <c r="C25" i="16" s="1"/>
  <c r="AM149" i="13"/>
  <c r="P24" i="16" s="1"/>
  <c r="AB162" i="13"/>
  <c r="E37" i="16" s="1"/>
  <c r="Z166" i="13"/>
  <c r="C41" i="16" s="1"/>
  <c r="AL164" i="13"/>
  <c r="O39" i="16" s="1"/>
  <c r="AB148" i="13"/>
  <c r="AB155" s="1"/>
  <c r="E30" i="16" s="1"/>
  <c r="AO166" i="13"/>
  <c r="R41" i="16" s="1"/>
  <c r="AM151" i="13"/>
  <c r="P26" i="16" s="1"/>
  <c r="AB165" i="13"/>
  <c r="E40" i="16" s="1"/>
  <c r="AO162" i="13"/>
  <c r="R37" i="16" s="1"/>
  <c r="M82" i="13"/>
  <c r="AK133"/>
  <c r="AK140"/>
  <c r="N15" i="16" s="1"/>
  <c r="AC133" i="13"/>
  <c r="F8" i="16"/>
  <c r="AL133" i="13"/>
  <c r="O8" i="16"/>
  <c r="AC148" i="13"/>
  <c r="AC155" s="1"/>
  <c r="F30" i="16" s="1"/>
  <c r="AK148" i="13"/>
  <c r="AK155" s="1"/>
  <c r="N30" i="16" s="1"/>
  <c r="AC151" i="13"/>
  <c r="F26" i="16" s="1"/>
  <c r="AE150" i="13"/>
  <c r="H25" i="16" s="1"/>
  <c r="AA150" i="13"/>
  <c r="D25" i="16" s="1"/>
  <c r="AC149" i="13"/>
  <c r="F24" i="16" s="1"/>
  <c r="AL149" i="13"/>
  <c r="O24" i="16" s="1"/>
  <c r="AJ150" i="13"/>
  <c r="M25" i="16" s="1"/>
  <c r="AN150" i="13"/>
  <c r="Q25" i="16" s="1"/>
  <c r="AL151" i="13"/>
  <c r="O26" i="16" s="1"/>
  <c r="AA162" i="13"/>
  <c r="AA169" s="1"/>
  <c r="D44" i="16" s="1"/>
  <c r="AD163" i="13"/>
  <c r="G38" i="16"/>
  <c r="AC164" i="13"/>
  <c r="F39" i="16" s="1"/>
  <c r="AA165" i="13"/>
  <c r="D40" i="16"/>
  <c r="AE165" i="13"/>
  <c r="H40" i="16" s="1"/>
  <c r="AC166" i="13"/>
  <c r="F41" i="16"/>
  <c r="AJ162" i="13"/>
  <c r="M37" i="16" s="1"/>
  <c r="AN162" i="13"/>
  <c r="AN169"/>
  <c r="Q44" i="16" s="1"/>
  <c r="AL163" i="13"/>
  <c r="O38" i="16" s="1"/>
  <c r="AK164" i="13"/>
  <c r="N39" i="16" s="1"/>
  <c r="AO164" i="13"/>
  <c r="AO171" s="1"/>
  <c r="R46" i="16" s="1"/>
  <c r="AM165" i="13"/>
  <c r="P40" i="16" s="1"/>
  <c r="AK166" i="13"/>
  <c r="N41" i="16" s="1"/>
  <c r="AO148" i="13"/>
  <c r="AO155" s="1"/>
  <c r="R30" i="16" s="1"/>
  <c r="AA148" i="13"/>
  <c r="D23" i="16" s="1"/>
  <c r="AE148" i="13"/>
  <c r="AE155" s="1"/>
  <c r="H30" i="16" s="1"/>
  <c r="AJ147" i="13"/>
  <c r="M22" i="16" s="1"/>
  <c r="AD151" i="13"/>
  <c r="G26" i="16" s="1"/>
  <c r="Z151" i="13"/>
  <c r="C26" i="16" s="1"/>
  <c r="AB150" i="13"/>
  <c r="E25" i="16" s="1"/>
  <c r="AD149" i="13"/>
  <c r="AD156" s="1"/>
  <c r="G31" i="16" s="1"/>
  <c r="Z149" i="13"/>
  <c r="Z156" s="1"/>
  <c r="AK149"/>
  <c r="AK156" s="1"/>
  <c r="N31" i="16" s="1"/>
  <c r="AO149" i="13"/>
  <c r="R24" i="16" s="1"/>
  <c r="AM150" i="13"/>
  <c r="P25" i="16" s="1"/>
  <c r="AK151" i="13"/>
  <c r="N26" i="16" s="1"/>
  <c r="AO151" i="13"/>
  <c r="R26" i="16" s="1"/>
  <c r="AD162" i="13"/>
  <c r="AD169" s="1"/>
  <c r="G44" i="16" s="1"/>
  <c r="AB164" i="13"/>
  <c r="AB171" s="1"/>
  <c r="E46" i="16" s="1"/>
  <c r="Z165" i="13"/>
  <c r="C40" i="16" s="1"/>
  <c r="AD165" i="13"/>
  <c r="G40" i="16" s="1"/>
  <c r="AB166" i="13"/>
  <c r="E41" i="16" s="1"/>
  <c r="Z162" i="13"/>
  <c r="C37" i="16" s="1"/>
  <c r="AM162" i="13"/>
  <c r="P37" i="16" s="1"/>
  <c r="AK163" i="13"/>
  <c r="N38" i="16" s="1"/>
  <c r="AJ164" i="13"/>
  <c r="M39" i="16" s="1"/>
  <c r="AN164" i="13"/>
  <c r="AN171" s="1"/>
  <c r="Q46" i="16" s="1"/>
  <c r="AL165" i="13"/>
  <c r="O40" i="16" s="1"/>
  <c r="AJ166" i="13"/>
  <c r="M41" i="16" s="1"/>
  <c r="AN166" i="13"/>
  <c r="Q41" i="16" s="1"/>
  <c r="AC163" i="13"/>
  <c r="F38" i="16" s="1"/>
  <c r="Z148" i="13"/>
  <c r="Z155" s="1"/>
  <c r="AD148"/>
  <c r="AD155" s="1"/>
  <c r="G30" i="16" s="1"/>
  <c r="AN147" i="13"/>
  <c r="Q22" i="16" s="1"/>
  <c r="AA151" i="13"/>
  <c r="D26" i="16" s="1"/>
  <c r="AC150" i="13"/>
  <c r="F25" i="16" s="1"/>
  <c r="AE149" i="13"/>
  <c r="H24" i="16" s="1"/>
  <c r="AA149" i="13"/>
  <c r="D24" i="16" s="1"/>
  <c r="AJ149" i="13"/>
  <c r="M24" i="16" s="1"/>
  <c r="AN149" i="13"/>
  <c r="Q24" i="16" s="1"/>
  <c r="AN156" i="13"/>
  <c r="Q31" i="16" s="1"/>
  <c r="AL150" i="13"/>
  <c r="O25" i="16" s="1"/>
  <c r="AJ151" i="13"/>
  <c r="M26" i="16" s="1"/>
  <c r="AN151" i="13"/>
  <c r="Q26" i="16"/>
  <c r="AC162" i="13"/>
  <c r="AC169" s="1"/>
  <c r="F44" i="16" s="1"/>
  <c r="AA164" i="13"/>
  <c r="AA171" s="1"/>
  <c r="D46" i="16" s="1"/>
  <c r="AE164" i="13"/>
  <c r="H39" i="16" s="1"/>
  <c r="AC165" i="13"/>
  <c r="F40" i="16" s="1"/>
  <c r="AA166" i="13"/>
  <c r="D41" i="16" s="1"/>
  <c r="AE166" i="13"/>
  <c r="H41" i="16" s="1"/>
  <c r="AL162" i="13"/>
  <c r="O37" i="16" s="1"/>
  <c r="AJ163" i="13"/>
  <c r="AJ170" s="1"/>
  <c r="AN163"/>
  <c r="Q38" i="16" s="1"/>
  <c r="AM164" i="13"/>
  <c r="P39" i="16" s="1"/>
  <c r="AK165" i="13"/>
  <c r="N40" i="16" s="1"/>
  <c r="AO165" i="13"/>
  <c r="R40" i="16" s="1"/>
  <c r="AM166" i="13"/>
  <c r="P41" i="16" s="1"/>
  <c r="AB163" i="13"/>
  <c r="E38" i="16" s="1"/>
  <c r="M106" i="13"/>
  <c r="F9" i="16"/>
  <c r="N9"/>
  <c r="AM106" i="13"/>
  <c r="AK106"/>
  <c r="AB106"/>
  <c r="N37" i="16"/>
  <c r="AC106" i="13"/>
  <c r="AL106"/>
  <c r="Z106"/>
  <c r="AD106"/>
  <c r="AA106"/>
  <c r="AJ132"/>
  <c r="M7" i="16"/>
  <c r="AN106" i="13"/>
  <c r="G8" i="16"/>
  <c r="AO169" i="13"/>
  <c r="R44" i="16" s="1"/>
  <c r="AM170" i="13"/>
  <c r="P45" i="16" s="1"/>
  <c r="R9"/>
  <c r="AB140" i="13"/>
  <c r="E15" i="16"/>
  <c r="AK170" i="13"/>
  <c r="N45" i="16" s="1"/>
  <c r="AJ106" i="13"/>
  <c r="C9" i="16"/>
  <c r="G9"/>
  <c r="AB169" i="13"/>
  <c r="E44" i="16" s="1"/>
  <c r="Z140" i="13"/>
  <c r="C15" i="16"/>
  <c r="G39"/>
  <c r="AC171" i="13"/>
  <c r="F46" i="16" s="1"/>
  <c r="H9"/>
  <c r="O9"/>
  <c r="AC43" i="13"/>
  <c r="AA43"/>
  <c r="AA48"/>
  <c r="AL155"/>
  <c r="O30" i="16" s="1"/>
  <c r="AJ155" i="13"/>
  <c r="M30" i="16" s="1"/>
  <c r="AO132" i="13"/>
  <c r="R7" i="16"/>
  <c r="AO147" i="13"/>
  <c r="R22" i="16" s="1"/>
  <c r="AN48" i="13"/>
  <c r="AN132"/>
  <c r="M42"/>
  <c r="O42"/>
  <c r="D9" i="16"/>
  <c r="P9"/>
  <c r="AM42" i="13"/>
  <c r="AM147"/>
  <c r="P22" i="16" s="1"/>
  <c r="M8"/>
  <c r="AA155" i="13"/>
  <c r="D30" i="16" s="1"/>
  <c r="AK42" i="13"/>
  <c r="AK147"/>
  <c r="AK154" s="1"/>
  <c r="N29" i="16" s="1"/>
  <c r="AN140" i="13"/>
  <c r="Q15" i="16" s="1"/>
  <c r="AJ48" i="13"/>
  <c r="M9" i="16"/>
  <c r="AL42" i="13"/>
  <c r="C39" i="16"/>
  <c r="D8"/>
  <c r="E23"/>
  <c r="AP48" i="13"/>
  <c r="AK132"/>
  <c r="AK139"/>
  <c r="N14" i="16" s="1"/>
  <c r="E9"/>
  <c r="AF48" i="13"/>
  <c r="AN155"/>
  <c r="Q30" i="16" s="1"/>
  <c r="AM156" i="13"/>
  <c r="P31" i="16" s="1"/>
  <c r="AL132" i="13"/>
  <c r="Q9" i="16"/>
  <c r="O97" i="13"/>
  <c r="O88"/>
  <c r="AE70"/>
  <c r="O70"/>
  <c r="AA147"/>
  <c r="D22" i="16" s="1"/>
  <c r="AA132" i="13"/>
  <c r="M16" i="16"/>
  <c r="AP141" i="13"/>
  <c r="S16" i="16" s="1"/>
  <c r="AC26" i="13"/>
  <c r="O58"/>
  <c r="AE58"/>
  <c r="AE60"/>
  <c r="O60"/>
  <c r="AP106"/>
  <c r="AP125"/>
  <c r="AO163"/>
  <c r="AO170" s="1"/>
  <c r="R45" i="16" s="1"/>
  <c r="AO133" i="13"/>
  <c r="O92"/>
  <c r="AE92"/>
  <c r="AE133"/>
  <c r="M15" i="16"/>
  <c r="AG16" i="13"/>
  <c r="D16" i="16"/>
  <c r="AG124" i="13"/>
  <c r="AL124"/>
  <c r="O85"/>
  <c r="P23" i="16"/>
  <c r="AE20" i="13"/>
  <c r="Z41"/>
  <c r="AB156"/>
  <c r="E31" i="16" s="1"/>
  <c r="AM140" i="13"/>
  <c r="P15" i="16" s="1"/>
  <c r="D38"/>
  <c r="Z163" i="13"/>
  <c r="Z170" s="1"/>
  <c r="AD41"/>
  <c r="AC41"/>
  <c r="AC147"/>
  <c r="F22" i="16" s="1"/>
  <c r="AB41" i="13"/>
  <c r="AB48"/>
  <c r="M124"/>
  <c r="AE97"/>
  <c r="AE162"/>
  <c r="AE169" s="1"/>
  <c r="H44" i="16" s="1"/>
  <c r="O84" i="13"/>
  <c r="AM171"/>
  <c r="P46" i="16" s="1"/>
  <c r="N8"/>
  <c r="AJ154" i="13"/>
  <c r="M29" i="16" s="1"/>
  <c r="D37"/>
  <c r="AC170" i="13"/>
  <c r="F45" i="16" s="1"/>
  <c r="AC140" i="13"/>
  <c r="F15" i="16" s="1"/>
  <c r="AE163" i="13"/>
  <c r="AE170" s="1"/>
  <c r="H45" i="16" s="1"/>
  <c r="R23"/>
  <c r="AK171" i="13"/>
  <c r="N46" i="16" s="1"/>
  <c r="AM169" i="13"/>
  <c r="P44" i="16" s="1"/>
  <c r="AB125" i="13"/>
  <c r="C24" i="16"/>
  <c r="AL140" i="13"/>
  <c r="O15" i="16" s="1"/>
  <c r="AD170" i="13"/>
  <c r="G45" i="16" s="1"/>
  <c r="N24"/>
  <c r="AJ169" i="13"/>
  <c r="M44" i="16" s="1"/>
  <c r="R39"/>
  <c r="G23"/>
  <c r="F23"/>
  <c r="AC156" i="13"/>
  <c r="F31" i="16" s="1"/>
  <c r="Q37"/>
  <c r="AJ171" i="13"/>
  <c r="M46" i="16" s="1"/>
  <c r="N23"/>
  <c r="AE171" i="13"/>
  <c r="H46" i="16" s="1"/>
  <c r="AA156" i="13"/>
  <c r="D31" i="16" s="1"/>
  <c r="AJ156" i="13"/>
  <c r="Q39" i="16"/>
  <c r="G24"/>
  <c r="AL156" i="13"/>
  <c r="O31" i="16" s="1"/>
  <c r="AL170" i="13"/>
  <c r="O45" i="16" s="1"/>
  <c r="Z169" i="13"/>
  <c r="AL169"/>
  <c r="O44" i="16" s="1"/>
  <c r="AF106" i="13"/>
  <c r="AG106"/>
  <c r="AN125"/>
  <c r="AJ139"/>
  <c r="M14" i="16" s="1"/>
  <c r="AA125" i="13"/>
  <c r="AI106"/>
  <c r="AJ125"/>
  <c r="N7" i="16"/>
  <c r="AC48" i="13"/>
  <c r="AC125"/>
  <c r="AM132"/>
  <c r="P7" i="16"/>
  <c r="AO139" i="13"/>
  <c r="R14" i="16"/>
  <c r="AM48" i="13"/>
  <c r="AM125"/>
  <c r="AN139"/>
  <c r="Q14" i="16"/>
  <c r="Q7"/>
  <c r="AL147" i="13"/>
  <c r="O22" i="16" s="1"/>
  <c r="AL48" i="13"/>
  <c r="N22" i="16"/>
  <c r="AK48" i="13"/>
  <c r="AK125"/>
  <c r="O7" i="16"/>
  <c r="AL139" i="13"/>
  <c r="O14" i="16" s="1"/>
  <c r="H37"/>
  <c r="Z147" i="13"/>
  <c r="C22" i="16" s="1"/>
  <c r="Z132" i="13"/>
  <c r="AD132"/>
  <c r="AD147"/>
  <c r="G22" i="16" s="1"/>
  <c r="AB147" i="13"/>
  <c r="AB154" s="1"/>
  <c r="E29" i="16" s="1"/>
  <c r="AB132" i="13"/>
  <c r="AF26"/>
  <c r="AE147"/>
  <c r="H22" i="16" s="1"/>
  <c r="AE132" i="13"/>
  <c r="AL125"/>
  <c r="AI124"/>
  <c r="Z48"/>
  <c r="AA154"/>
  <c r="D29" i="16" s="1"/>
  <c r="AD48" i="13"/>
  <c r="AD125"/>
  <c r="AC132"/>
  <c r="AE140"/>
  <c r="H8" i="16"/>
  <c r="R8"/>
  <c r="AO140" i="13"/>
  <c r="R15" i="16"/>
  <c r="D7"/>
  <c r="AA139" i="13"/>
  <c r="D14" i="16" s="1"/>
  <c r="AF125" i="13"/>
  <c r="AM139"/>
  <c r="P14" i="16" s="1"/>
  <c r="AI48" i="13"/>
  <c r="AP140"/>
  <c r="S15" i="16" s="1"/>
  <c r="AC139" i="13"/>
  <c r="F14" i="16" s="1"/>
  <c r="F7"/>
  <c r="Z154" i="13"/>
  <c r="AD139"/>
  <c r="G14" i="16" s="1"/>
  <c r="G7"/>
  <c r="Z139" i="13"/>
  <c r="AF139" s="1"/>
  <c r="C7" i="16"/>
  <c r="AE154" i="13"/>
  <c r="H29" i="16" s="1"/>
  <c r="AG48" i="13"/>
  <c r="Z125"/>
  <c r="AF128"/>
  <c r="H7" i="16"/>
  <c r="AE139" i="13"/>
  <c r="H14" i="16"/>
  <c r="H15"/>
  <c r="AF140" i="13"/>
  <c r="I15" i="16" s="1"/>
  <c r="E7"/>
  <c r="AB139" i="13"/>
  <c r="E14" i="16"/>
  <c r="AG26" i="13"/>
  <c r="C14" i="16"/>
  <c r="AF142" i="13" l="1"/>
  <c r="I14" i="16"/>
  <c r="O125" i="13"/>
  <c r="O131" s="1"/>
  <c r="E39" i="16"/>
  <c r="AN154" i="13"/>
  <c r="Q29" i="16" s="1"/>
  <c r="AN170" i="13"/>
  <c r="Q45" i="16" s="1"/>
  <c r="AF141" i="13"/>
  <c r="I16" i="16" s="1"/>
  <c r="AP139" i="13"/>
  <c r="R38" i="16"/>
  <c r="C38"/>
  <c r="AC154" i="13"/>
  <c r="F29" i="16" s="1"/>
  <c r="AP156" i="13"/>
  <c r="S31" i="16" s="1"/>
  <c r="H23"/>
  <c r="AE156" i="13"/>
  <c r="H31" i="16" s="1"/>
  <c r="M75" i="13"/>
  <c r="O5"/>
  <c r="O17" s="1"/>
  <c r="O128" s="1"/>
  <c r="AM154"/>
  <c r="P29" i="16" s="1"/>
  <c r="AO156" i="13"/>
  <c r="R31" i="16" s="1"/>
  <c r="M26" i="13"/>
  <c r="O101"/>
  <c r="O107" s="1"/>
  <c r="O130" s="1"/>
  <c r="AD154"/>
  <c r="G29" i="16" s="1"/>
  <c r="AF169" i="13"/>
  <c r="M38" i="16"/>
  <c r="G37"/>
  <c r="C23"/>
  <c r="M31"/>
  <c r="D39"/>
  <c r="AL171" i="13"/>
  <c r="O46" i="16" s="1"/>
  <c r="C46"/>
  <c r="AF171" i="13"/>
  <c r="I46" i="16" s="1"/>
  <c r="I44"/>
  <c r="P30"/>
  <c r="AP155" i="13"/>
  <c r="S30" i="16" s="1"/>
  <c r="N44"/>
  <c r="AP169" i="13"/>
  <c r="C45" i="16"/>
  <c r="AF156" i="13"/>
  <c r="I31" i="16" s="1"/>
  <c r="C31"/>
  <c r="M45"/>
  <c r="AP170" i="13"/>
  <c r="S45" i="16" s="1"/>
  <c r="C30"/>
  <c r="AF155" i="13"/>
  <c r="I30" i="16" s="1"/>
  <c r="C29"/>
  <c r="AL154" i="13"/>
  <c r="O29" i="16" s="1"/>
  <c r="H38"/>
  <c r="E22"/>
  <c r="AO154" i="13"/>
  <c r="R29" i="16" s="1"/>
  <c r="C44"/>
  <c r="F37"/>
  <c r="AB170" i="13"/>
  <c r="E45" i="16" s="1"/>
  <c r="AP142" i="13" l="1"/>
  <c r="S14" i="16"/>
  <c r="I17"/>
  <c r="O132" i="13"/>
  <c r="AF154"/>
  <c r="I29" i="16" s="1"/>
  <c r="AP171" i="13"/>
  <c r="S46" i="16" s="1"/>
  <c r="AP154" i="13"/>
  <c r="AF170"/>
  <c r="S44" i="16"/>
  <c r="AP172" i="13"/>
  <c r="S17" i="16" l="1"/>
  <c r="U17" s="1"/>
  <c r="AP143" i="13"/>
  <c r="S18" i="16" s="1"/>
  <c r="AG128" i="13"/>
  <c r="AF157"/>
  <c r="I32" i="16" s="1"/>
  <c r="S29"/>
  <c r="AP157" i="13"/>
  <c r="I45" i="16"/>
  <c r="AF172" i="13"/>
  <c r="I47" i="16" s="1"/>
  <c r="S47"/>
  <c r="AF174" i="13" l="1"/>
  <c r="S32" i="16"/>
  <c r="AP158" i="13"/>
  <c r="S33" i="16" s="1"/>
  <c r="AP174" i="13"/>
  <c r="AP173"/>
  <c r="S48" i="16" s="1"/>
</calcChain>
</file>

<file path=xl/sharedStrings.xml><?xml version="1.0" encoding="utf-8"?>
<sst xmlns="http://schemas.openxmlformats.org/spreadsheetml/2006/main" count="795" uniqueCount="181">
  <si>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</si>
  <si>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</si>
  <si>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</si>
  <si>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</si>
  <si>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</si>
  <si>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</si>
  <si>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</si>
  <si>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</si>
  <si>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</si>
  <si>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</si>
  <si>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</si>
  <si>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</si>
  <si>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</si>
  <si>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</si>
  <si>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</si>
  <si>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</si>
  <si>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</si>
  <si>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</si>
  <si>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</si>
  <si>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</si>
  <si>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</si>
  <si>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</si>
  <si>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</si>
  <si>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</si>
  <si>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</si>
  <si>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</si>
  <si>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</si>
  <si>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</si>
  <si>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</si>
  <si>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</si>
  <si>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</si>
  <si>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</si>
  <si>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</si>
  <si>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</si>
  <si>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</si>
  <si>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UC Number</t>
  </si>
  <si>
    <t>Estimate</t>
  </si>
  <si>
    <t>Est Remaining</t>
  </si>
  <si>
    <t>Overage</t>
  </si>
  <si>
    <t>FY05</t>
  </si>
  <si>
    <t>CMM</t>
  </si>
  <si>
    <t>OMEGA</t>
  </si>
  <si>
    <t>Each</t>
  </si>
  <si>
    <t>STAVE Assembly</t>
  </si>
  <si>
    <t>lb</t>
  </si>
  <si>
    <t>Stainless</t>
  </si>
  <si>
    <t>Stave Estimate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</si>
  <si>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</si>
  <si>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</si>
  <si>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</si>
  <si>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</si>
  <si>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</si>
  <si>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</si>
  <si>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</si>
  <si>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</si>
  <si>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</si>
  <si>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</si>
  <si>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</si>
  <si>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</si>
  <si>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</si>
  <si>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</si>
  <si>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</si>
  <si>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</si>
  <si>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</si>
  <si>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</si>
  <si>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</si>
  <si>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</si>
  <si>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</si>
  <si>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</si>
  <si>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M55J</t>
  </si>
  <si>
    <t>Order</t>
  </si>
  <si>
    <t>Bagging</t>
  </si>
  <si>
    <t>m^2</t>
  </si>
  <si>
    <t>Production M55J</t>
  </si>
  <si>
    <t>Material Batches Subtotal</t>
  </si>
  <si>
    <t>Expendables</t>
  </si>
  <si>
    <t>Thermal Tiles</t>
  </si>
  <si>
    <t>Plate Lamination</t>
  </si>
  <si>
    <t>Material Test</t>
  </si>
  <si>
    <t>Batch</t>
  </si>
  <si>
    <t>Cutter</t>
  </si>
  <si>
    <t>Production</t>
  </si>
  <si>
    <t>Labor Cost Total (includes contingency)</t>
  </si>
  <si>
    <t>Thermal Tile Subtotal</t>
  </si>
  <si>
    <t>Tooling (Production)</t>
  </si>
  <si>
    <t>Production Tool (for 5 additional parts)</t>
  </si>
  <si>
    <t>Layup</t>
  </si>
  <si>
    <t>Geometry QA</t>
  </si>
  <si>
    <t>Tooling Survey Fixture</t>
  </si>
  <si>
    <t>Geometry QA Fixture</t>
  </si>
  <si>
    <t>Production Parts</t>
  </si>
  <si>
    <t>Tooling Trim Fixture</t>
  </si>
  <si>
    <t>Part Trim</t>
  </si>
  <si>
    <t>Cut materials and kit</t>
  </si>
  <si>
    <t>OMEGA Subtotal</t>
  </si>
  <si>
    <t>Shipping</t>
  </si>
  <si>
    <t>Materials Sub Totals</t>
  </si>
  <si>
    <t>Tooling</t>
  </si>
  <si>
    <t>Base Labor</t>
  </si>
  <si>
    <t>Sum</t>
  </si>
  <si>
    <t>Materials and Orders</t>
  </si>
  <si>
    <t xml:space="preserve">     -Packing Foam (waterjet parts)</t>
  </si>
  <si>
    <t xml:space="preserve">     -Box Fab--Carpenters not MT, but cost scaled</t>
  </si>
  <si>
    <t>Omega/Tube Glue Application Fixture</t>
  </si>
  <si>
    <t>Glue Machine Programming</t>
  </si>
  <si>
    <t>Omega to Tile Bond Fixture</t>
  </si>
  <si>
    <t>Mount Block Bond Fixture</t>
  </si>
  <si>
    <t>Stave Machining Fixture</t>
  </si>
  <si>
    <t>Stave Survey Fixture</t>
  </si>
  <si>
    <t>Omega to Tile Bond Fixture (iteration)</t>
  </si>
  <si>
    <t>Production Tooling</t>
  </si>
  <si>
    <t>Glue Application</t>
  </si>
  <si>
    <t>Glue Application (iteration)</t>
  </si>
  <si>
    <t>Omega to Tile Bond</t>
  </si>
  <si>
    <t>Mount Block Bond</t>
  </si>
  <si>
    <t>Stave Machining (if required)</t>
  </si>
  <si>
    <t>Stave Survey</t>
  </si>
  <si>
    <t>Stave Survey (after thermal cycle)</t>
  </si>
  <si>
    <t>Stave Assembly Subtotal</t>
  </si>
  <si>
    <t>Shipping Subtotal</t>
  </si>
  <si>
    <t>Hysol Adhesive Batches</t>
  </si>
  <si>
    <t>Hysol 9320</t>
  </si>
  <si>
    <t>Coating Fixture</t>
  </si>
  <si>
    <t>Batch (yield)</t>
  </si>
  <si>
    <t>Shipping (yield)</t>
  </si>
  <si>
    <t>Vacuum Chuck</t>
  </si>
  <si>
    <t>Base</t>
  </si>
  <si>
    <t>Contingency</t>
  </si>
  <si>
    <t>External Work Excluded…</t>
  </si>
  <si>
    <t>Mount Block</t>
  </si>
  <si>
    <t>PEEK</t>
  </si>
  <si>
    <t>Cost With Contingency</t>
  </si>
  <si>
    <t>Base Cost</t>
  </si>
  <si>
    <t>Underage(-)</t>
  </si>
  <si>
    <t>Spent To Date</t>
  </si>
  <si>
    <t>Protot or Production</t>
  </si>
  <si>
    <t>PD</t>
  </si>
  <si>
    <t>PT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</si>
  <si>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</si>
  <si>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</si>
  <si>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</si>
  <si>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</si>
  <si>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</si>
  <si>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</si>
  <si>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</si>
  <si>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</si>
  <si>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</si>
  <si>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</si>
  <si>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</si>
  <si>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Pre-Production M55J</t>
  </si>
  <si>
    <t>Hysol Adhesive Pre-Production</t>
  </si>
  <si>
    <t>Pre-Productions</t>
  </si>
  <si>
    <t>Tooling (Pre-Production)</t>
  </si>
  <si>
    <t>Pre-Production Tool (for 5 parts)</t>
  </si>
  <si>
    <t>Pre-Production Tool Iteration</t>
  </si>
  <si>
    <t>Pre-Production Tool Iteration (contingency)</t>
  </si>
  <si>
    <t>Parts (Pre-Production Base-Iterations)</t>
  </si>
  <si>
    <t>Pre-Production Tooling</t>
  </si>
  <si>
    <t>Pre-Production Assemblies (5)</t>
  </si>
  <si>
    <t>Trim to Size (makes 24 pieces)</t>
  </si>
  <si>
    <t>Trim to Size (makes 24 pieces/Batch)</t>
  </si>
  <si>
    <t>Fitting to Omega Test Bonds</t>
  </si>
  <si>
    <t>Fitting to Omega Test Bonds (torture/test)</t>
  </si>
  <si>
    <t>Pre-Production Base Cost</t>
  </si>
  <si>
    <t>Pre-Production Contingency Cost</t>
  </si>
  <si>
    <t>Production Assemblies (25% Production)</t>
  </si>
  <si>
    <t>Production Assemblies (100%Production)</t>
  </si>
  <si>
    <t>Parylene Coating (25% Production)</t>
  </si>
  <si>
    <t>Parylene Coating (100% Production)</t>
  </si>
  <si>
    <t>Shipping (25% Production)</t>
  </si>
  <si>
    <t>Shipping (100% Production)</t>
  </si>
  <si>
    <t>Materials</t>
  </si>
  <si>
    <t>Part Production</t>
  </si>
  <si>
    <t>Stave Assembly</t>
  </si>
  <si>
    <t>Grand Total</t>
  </si>
  <si>
    <t>RJ Material Total</t>
  </si>
  <si>
    <t>RJ Part Production Total</t>
  </si>
  <si>
    <t>RJ Stave Assembly Total</t>
  </si>
  <si>
    <t>RJ Shipping Total</t>
  </si>
  <si>
    <t>RJ Totals</t>
  </si>
  <si>
    <t>Production Assemblies (+ 5 contingency)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</si>
</sst>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</numFmts>
  <fonts count="21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</font>
    <font>
      <b/>
      <sz val="11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indexed="10"/>
      <name val="Arial"/>
      <family val="2"/>
    </font>
    <font>
      <sz val="10"/>
      <color indexed="53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1" xfId="0" applyNumberFormat="1" applyFont="1" applyBorder="1"/>
    <xf numFmtId="3" fontId="1" fillId="0" borderId="1" xfId="0" applyNumberFormat="1" applyFont="1" applyBorder="1"/>
    <xf numFmtId="164" fontId="1" fillId="0" borderId="2" xfId="0" applyNumberFormat="1" applyFont="1" applyBorder="1"/>
    <xf numFmtId="0" fontId="0" fillId="0" borderId="3" xfId="0" applyBorder="1"/>
    <xf numFmtId="164" fontId="0" fillId="0" borderId="4" xfId="0" applyNumberFormat="1" applyBorder="1"/>
    <xf numFmtId="164" fontId="0" fillId="0" borderId="3" xfId="0" applyNumberFormat="1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5" xfId="0" applyNumberFormat="1" applyFont="1" applyBorder="1"/>
    <xf numFmtId="0" fontId="2" fillId="0" borderId="6" xfId="0" applyFont="1" applyBorder="1" applyAlignment="1">
      <alignment horizontal="right"/>
    </xf>
    <xf numFmtId="0" fontId="2" fillId="0" borderId="0" xfId="0" applyFont="1" applyFill="1"/>
    <xf numFmtId="0" fontId="0" fillId="0" borderId="3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7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3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8" xfId="0" applyFont="1" applyBorder="1" applyAlignment="1">
      <alignment horizontal="right"/>
    </xf>
    <xf numFmtId="0" fontId="0" fillId="0" borderId="9" xfId="0" applyBorder="1"/>
    <xf numFmtId="0" fontId="0" fillId="0" borderId="8" xfId="0" applyBorder="1"/>
    <xf numFmtId="0" fontId="0" fillId="0" borderId="6" xfId="0" applyBorder="1"/>
    <xf numFmtId="164" fontId="0" fillId="0" borderId="6" xfId="0" applyNumberFormat="1" applyBorder="1"/>
    <xf numFmtId="0" fontId="2" fillId="0" borderId="9" xfId="0" applyFont="1" applyBorder="1" applyAlignment="1">
      <alignment horizontal="right"/>
    </xf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13" xfId="0" applyFont="1" applyBorder="1" applyAlignment="1">
      <alignment horizontal="right"/>
    </xf>
    <xf numFmtId="0" fontId="0" fillId="0" borderId="14" xfId="0" applyBorder="1"/>
    <xf numFmtId="0" fontId="0" fillId="0" borderId="13" xfId="0" applyBorder="1"/>
    <xf numFmtId="0" fontId="2" fillId="0" borderId="14" xfId="0" applyFont="1" applyBorder="1" applyAlignment="1">
      <alignment horizontal="right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7" xfId="0" applyFont="1" applyBorder="1"/>
    <xf numFmtId="0" fontId="0" fillId="0" borderId="20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0" xfId="0" applyBorder="1"/>
    <xf numFmtId="3" fontId="1" fillId="0" borderId="25" xfId="0" applyNumberFormat="1" applyFont="1" applyBorder="1"/>
    <xf numFmtId="1" fontId="3" fillId="0" borderId="7" xfId="0" applyNumberFormat="1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1" fontId="11" fillId="0" borderId="7" xfId="0" applyNumberFormat="1" applyFont="1" applyBorder="1" applyAlignment="1">
      <alignment horizontal="right"/>
    </xf>
    <xf numFmtId="1" fontId="0" fillId="0" borderId="19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textRotation="90"/>
    </xf>
    <xf numFmtId="0" fontId="2" fillId="0" borderId="20" xfId="0" applyFont="1" applyBorder="1" applyAlignment="1">
      <alignment horizontal="right"/>
    </xf>
    <xf numFmtId="166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0" fontId="2" fillId="0" borderId="24" xfId="0" applyFont="1" applyBorder="1" applyAlignment="1">
      <alignment textRotation="90"/>
    </xf>
    <xf numFmtId="0" fontId="2" fillId="0" borderId="20" xfId="0" applyFont="1" applyBorder="1" applyAlignment="1">
      <alignment textRotation="90"/>
    </xf>
    <xf numFmtId="0" fontId="2" fillId="0" borderId="21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6" fontId="14" fillId="0" borderId="2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7" xfId="0" applyFont="1" applyBorder="1"/>
    <xf numFmtId="0" fontId="1" fillId="0" borderId="23" xfId="0" applyFont="1" applyBorder="1" applyAlignment="1">
      <alignment horizontal="righ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7" xfId="0" applyNumberFormat="1" applyBorder="1"/>
    <xf numFmtId="164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/>
    <xf numFmtId="164" fontId="0" fillId="0" borderId="21" xfId="0" applyNumberFormat="1" applyBorder="1"/>
    <xf numFmtId="164" fontId="5" fillId="0" borderId="0" xfId="0" applyNumberFormat="1" applyFont="1" applyFill="1" applyBorder="1"/>
    <xf numFmtId="166" fontId="0" fillId="0" borderId="7" xfId="0" applyNumberFormat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18" xfId="0" applyNumberFormat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165" fontId="0" fillId="0" borderId="0" xfId="0" applyNumberFormat="1" applyBorder="1"/>
    <xf numFmtId="165" fontId="0" fillId="0" borderId="7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1" fillId="0" borderId="0" xfId="0" applyNumberFormat="1" applyFont="1" applyBorder="1"/>
    <xf numFmtId="165" fontId="1" fillId="0" borderId="7" xfId="0" applyNumberFormat="1" applyFont="1" applyBorder="1"/>
    <xf numFmtId="165" fontId="0" fillId="0" borderId="20" xfId="0" applyNumberFormat="1" applyBorder="1"/>
    <xf numFmtId="165" fontId="0" fillId="0" borderId="21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7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7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23" xfId="0" applyFont="1" applyBorder="1" applyAlignment="1">
      <alignment horizontal="left" indent="2"/>
    </xf>
    <xf numFmtId="1" fontId="3" fillId="0" borderId="7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0" fillId="0" borderId="23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3" fillId="0" borderId="0" xfId="0" applyFont="1" applyAlignment="1">
      <alignment horizontal="left" indent="1"/>
    </xf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18" xfId="0" applyFont="1" applyBorder="1"/>
    <xf numFmtId="0" fontId="2" fillId="0" borderId="20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3" xfId="0" applyNumberFormat="1" applyFont="1" applyBorder="1" applyAlignment="1">
      <alignment horizontal="center"/>
    </xf>
    <xf numFmtId="0" fontId="0" fillId="0" borderId="28" xfId="0" applyBorder="1" applyAlignment="1">
      <alignment horizontal="right"/>
    </xf>
    <xf numFmtId="164" fontId="0" fillId="0" borderId="27" xfId="0" applyNumberForma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0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8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19" fillId="0" borderId="8" xfId="0" applyNumberFormat="1" applyFont="1" applyBorder="1"/>
    <xf numFmtId="1" fontId="19" fillId="0" borderId="6" xfId="0" applyNumberFormat="1" applyFont="1" applyBorder="1"/>
    <xf numFmtId="1" fontId="19" fillId="0" borderId="9" xfId="0" applyNumberFormat="1" applyFont="1" applyBorder="1"/>
    <xf numFmtId="3" fontId="19" fillId="0" borderId="6" xfId="0" applyNumberFormat="1" applyFont="1" applyBorder="1"/>
    <xf numFmtId="3" fontId="1" fillId="0" borderId="18" xfId="0" applyNumberFormat="1" applyFont="1" applyBorder="1"/>
    <xf numFmtId="0" fontId="1" fillId="0" borderId="0" xfId="0" applyFont="1" applyAlignment="1">
      <alignment horizontal="left"/>
    </xf>
    <xf numFmtId="0" fontId="1" fillId="0" borderId="23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29" xfId="0" applyFont="1" applyFill="1" applyBorder="1" applyAlignment="1">
      <alignment horizontal="right"/>
    </xf>
    <xf numFmtId="0" fontId="0" fillId="0" borderId="29" xfId="0" applyFill="1" applyBorder="1"/>
    <xf numFmtId="164" fontId="0" fillId="0" borderId="29" xfId="0" applyNumberFormat="1" applyFill="1" applyBorder="1"/>
    <xf numFmtId="165" fontId="0" fillId="0" borderId="29" xfId="0" applyNumberFormat="1" applyFill="1" applyBorder="1"/>
    <xf numFmtId="165" fontId="0" fillId="0" borderId="29" xfId="0" applyNumberFormat="1" applyBorder="1"/>
    <xf numFmtId="0" fontId="0" fillId="0" borderId="29" xfId="0" applyBorder="1"/>
    <xf numFmtId="0" fontId="2" fillId="0" borderId="29" xfId="0" applyFont="1" applyFill="1" applyBorder="1"/>
    <xf numFmtId="164" fontId="2" fillId="0" borderId="29" xfId="0" applyNumberFormat="1" applyFont="1" applyFill="1" applyBorder="1"/>
    <xf numFmtId="165" fontId="2" fillId="0" borderId="29" xfId="0" applyNumberFormat="1" applyFont="1" applyFill="1" applyBorder="1"/>
    <xf numFmtId="165" fontId="2" fillId="0" borderId="29" xfId="0" applyNumberFormat="1" applyFont="1" applyBorder="1"/>
    <xf numFmtId="0" fontId="2" fillId="0" borderId="29" xfId="0" applyFont="1" applyBorder="1"/>
    <xf numFmtId="5" fontId="2" fillId="0" borderId="29" xfId="0" applyNumberFormat="1" applyFont="1" applyBorder="1"/>
    <xf numFmtId="6" fontId="2" fillId="0" borderId="29" xfId="0" applyNumberFormat="1" applyFont="1" applyBorder="1"/>
    <xf numFmtId="164" fontId="1" fillId="0" borderId="29" xfId="0" applyNumberFormat="1" applyFont="1" applyBorder="1"/>
    <xf numFmtId="0" fontId="3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164" fontId="0" fillId="0" borderId="18" xfId="0" applyNumberForma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" fontId="19" fillId="0" borderId="32" xfId="0" applyNumberFormat="1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/>
    </xf>
  </cellXfs>
  <cellStyles count="1">
    <cellStyle name="Normal" xfId="0" builtinId="0"/>
  </cellStyles>
  <dxfs count="1"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16"/>
  <sheetViews>
    <sheetView workbookViewId="0">
      <selection activeCell="E12" sqref="E12"/>
    </sheetView>
  </sheetViews>
  <sheetFormatPr defaultRowHeight="12.75"/>
  <sheetData>
    <row r="4" spans="2:3">
      <c r="B4" s="39" t="s">
        <v>49</v>
      </c>
      <c r="C4">
        <v>90</v>
      </c>
    </row>
    <row r="5" spans="2:3">
      <c r="B5" s="39" t="s">
        <v>40</v>
      </c>
      <c r="C5">
        <v>100</v>
      </c>
    </row>
    <row r="6" spans="2:3">
      <c r="B6" s="39" t="s">
        <v>50</v>
      </c>
      <c r="C6">
        <v>85</v>
      </c>
    </row>
    <row r="7" spans="2:3">
      <c r="B7" s="39" t="s">
        <v>51</v>
      </c>
      <c r="C7">
        <v>110</v>
      </c>
    </row>
    <row r="8" spans="2:3">
      <c r="B8" s="39" t="s">
        <v>52</v>
      </c>
      <c r="C8">
        <v>85</v>
      </c>
    </row>
    <row r="15" spans="2:3">
      <c r="B15" s="39" t="s">
        <v>54</v>
      </c>
    </row>
    <row r="16" spans="2:3">
      <c r="B16" s="39" t="s">
        <v>55</v>
      </c>
    </row>
  </sheetData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U174"/>
  <sheetViews>
    <sheetView tabSelected="1" topLeftCell="Q2" zoomScaleNormal="100" workbookViewId="0">
      <pane ySplit="2985" topLeftCell="A136" activePane="bottomLeft"/>
      <selection activeCell="A3" sqref="A3"/>
      <selection pane="bottomLeft" activeCell="O81" sqref="O81"/>
    </sheetView>
  </sheetViews>
  <sheetFormatPr defaultRowHeight="12.75"/>
  <cols>
    <col min="1" max="1" width="46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0" bestFit="1" customWidth="1"/>
    <col min="6" max="6" width="8" style="30" bestFit="1" customWidth="1"/>
    <col min="7" max="8" width="5.7109375" style="133" bestFit="1" customWidth="1"/>
    <col min="9" max="9" width="4.5703125" style="133" bestFit="1" customWidth="1"/>
    <col min="10" max="10" width="5.7109375" style="134" bestFit="1" customWidth="1"/>
    <col min="11" max="11" width="4.5703125" style="134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08" bestFit="1" customWidth="1"/>
    <col min="18" max="18" width="3.7109375" style="108" customWidth="1"/>
    <col min="19" max="19" width="9.5703125" style="194" hidden="1" customWidth="1"/>
    <col min="20" max="20" width="14.5703125" style="13" hidden="1" customWidth="1"/>
    <col min="21" max="21" width="12.140625" style="16" hidden="1" customWidth="1"/>
    <col min="22" max="22" width="14.42578125" style="16" hidden="1" customWidth="1"/>
    <col min="23" max="23" width="17.7109375" style="16" hidden="1" customWidth="1"/>
    <col min="24" max="24" width="12.5703125" style="16" hidden="1" customWidth="1"/>
    <col min="25" max="25" width="6.7109375" style="43" bestFit="1" customWidth="1"/>
    <col min="26" max="26" width="14.85546875" bestFit="1" customWidth="1"/>
    <col min="27" max="27" width="12.85546875" bestFit="1" customWidth="1"/>
    <col min="28" max="28" width="9.42578125" bestFit="1" customWidth="1"/>
    <col min="29" max="29" width="15.85546875" bestFit="1" customWidth="1"/>
    <col min="30" max="30" width="10.7109375" bestFit="1" customWidth="1"/>
    <col min="31" max="31" width="14.7109375" customWidth="1"/>
    <col min="32" max="32" width="10.5703125" bestFit="1" customWidth="1"/>
    <col min="33" max="33" width="10.42578125" customWidth="1"/>
    <col min="34" max="34" width="10.42578125" hidden="1" customWidth="1"/>
    <col min="35" max="35" width="11.28515625" style="30" bestFit="1" customWidth="1"/>
    <col min="36" max="36" width="14.85546875" bestFit="1" customWidth="1"/>
    <col min="37" max="37" width="12.85546875" bestFit="1" customWidth="1"/>
    <col min="38" max="38" width="9.42578125" bestFit="1" customWidth="1"/>
    <col min="39" max="39" width="15.85546875" bestFit="1" customWidth="1"/>
    <col min="40" max="40" width="10.7109375" bestFit="1" customWidth="1"/>
    <col min="41" max="42" width="14.28515625" bestFit="1" customWidth="1"/>
  </cols>
  <sheetData>
    <row r="2" spans="1:42" ht="18">
      <c r="A2" s="14" t="s">
        <v>46</v>
      </c>
      <c r="Q2" s="237" t="s">
        <v>139</v>
      </c>
      <c r="R2" s="238"/>
      <c r="S2" s="238"/>
      <c r="T2" s="238"/>
      <c r="U2" s="238"/>
      <c r="V2" s="238"/>
      <c r="W2" s="238"/>
      <c r="X2" s="238"/>
      <c r="Y2" s="239"/>
      <c r="Z2" s="240" t="s">
        <v>56</v>
      </c>
      <c r="AA2" s="241"/>
      <c r="AB2" s="241"/>
      <c r="AC2" s="241"/>
      <c r="AD2" s="241"/>
      <c r="AE2" s="241"/>
      <c r="AF2" s="242"/>
      <c r="AG2" s="46"/>
      <c r="AH2" s="46"/>
      <c r="AJ2" s="240" t="s">
        <v>57</v>
      </c>
      <c r="AK2" s="241"/>
      <c r="AL2" s="241"/>
      <c r="AM2" s="241"/>
      <c r="AN2" s="241"/>
      <c r="AO2" s="241"/>
      <c r="AP2" s="242"/>
    </row>
    <row r="3" spans="1:42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8" t="s">
        <v>4</v>
      </c>
      <c r="F3" s="126" t="s">
        <v>3</v>
      </c>
      <c r="G3" s="135" t="s">
        <v>11</v>
      </c>
      <c r="H3" s="135" t="s">
        <v>10</v>
      </c>
      <c r="I3" s="135" t="s">
        <v>40</v>
      </c>
      <c r="J3" s="136" t="s">
        <v>29</v>
      </c>
      <c r="K3" s="136" t="s">
        <v>30</v>
      </c>
      <c r="L3" s="1" t="s">
        <v>2</v>
      </c>
      <c r="M3" s="109" t="s">
        <v>82</v>
      </c>
      <c r="N3" s="27" t="s">
        <v>47</v>
      </c>
      <c r="O3" s="177" t="s">
        <v>100</v>
      </c>
      <c r="P3" s="12"/>
      <c r="Q3" s="92" t="s">
        <v>48</v>
      </c>
      <c r="R3" s="181" t="s">
        <v>135</v>
      </c>
      <c r="S3" s="195" t="s">
        <v>138</v>
      </c>
      <c r="T3" s="93" t="s">
        <v>35</v>
      </c>
      <c r="U3" s="94" t="s">
        <v>36</v>
      </c>
      <c r="V3" s="94" t="s">
        <v>134</v>
      </c>
      <c r="W3" s="94" t="s">
        <v>37</v>
      </c>
      <c r="X3" s="94" t="s">
        <v>38</v>
      </c>
      <c r="Y3" s="95" t="s">
        <v>53</v>
      </c>
      <c r="Z3" s="96" t="s">
        <v>14</v>
      </c>
      <c r="AA3" s="97" t="s">
        <v>15</v>
      </c>
      <c r="AB3" s="97" t="s">
        <v>40</v>
      </c>
      <c r="AC3" s="97" t="s">
        <v>31</v>
      </c>
      <c r="AD3" s="97" t="s">
        <v>32</v>
      </c>
      <c r="AE3" s="97" t="s">
        <v>96</v>
      </c>
      <c r="AF3" s="98" t="s">
        <v>12</v>
      </c>
      <c r="AG3" s="20"/>
      <c r="AH3" s="20"/>
      <c r="AJ3" s="96" t="s">
        <v>14</v>
      </c>
      <c r="AK3" s="97" t="s">
        <v>15</v>
      </c>
      <c r="AL3" s="97" t="s">
        <v>40</v>
      </c>
      <c r="AM3" s="97" t="s">
        <v>31</v>
      </c>
      <c r="AN3" s="97" t="s">
        <v>32</v>
      </c>
      <c r="AO3" s="97" t="s">
        <v>96</v>
      </c>
      <c r="AP3" s="98" t="s">
        <v>12</v>
      </c>
    </row>
    <row r="4" spans="1:42" ht="15.75">
      <c r="A4" s="102" t="s">
        <v>65</v>
      </c>
      <c r="B4" s="2" t="s">
        <v>5</v>
      </c>
      <c r="C4" s="2"/>
      <c r="D4" s="2"/>
      <c r="E4" s="3"/>
      <c r="F4" s="127"/>
      <c r="G4" s="137"/>
      <c r="H4" s="137"/>
      <c r="I4" s="137"/>
      <c r="J4" s="138"/>
      <c r="K4" s="139"/>
      <c r="L4" s="2"/>
      <c r="M4" s="2"/>
      <c r="N4" s="15"/>
      <c r="O4" s="2"/>
      <c r="P4" s="2"/>
      <c r="Q4" s="105"/>
      <c r="R4" s="182"/>
      <c r="S4" s="189"/>
      <c r="T4" s="69"/>
      <c r="U4" s="69"/>
      <c r="V4" s="69"/>
      <c r="W4" s="69"/>
      <c r="X4" s="180" t="s">
        <v>133</v>
      </c>
      <c r="Y4" s="87"/>
      <c r="Z4" s="69"/>
      <c r="AA4" s="69"/>
      <c r="AB4" s="69"/>
      <c r="AC4" s="69"/>
      <c r="AD4" s="69"/>
      <c r="AE4" s="69"/>
      <c r="AF4" s="70"/>
      <c r="AJ4" s="77"/>
      <c r="AK4" s="69"/>
      <c r="AL4" s="69"/>
      <c r="AM4" s="69"/>
      <c r="AN4" s="69"/>
      <c r="AO4" s="69"/>
      <c r="AP4" s="70"/>
    </row>
    <row r="5" spans="1:42">
      <c r="A5" s="101" t="s">
        <v>149</v>
      </c>
      <c r="B5" s="39" t="s">
        <v>69</v>
      </c>
      <c r="C5">
        <v>1</v>
      </c>
      <c r="D5" s="39" t="s">
        <v>70</v>
      </c>
      <c r="E5" s="30">
        <v>6000</v>
      </c>
      <c r="F5" s="127">
        <f>E5*C5</f>
        <v>6000</v>
      </c>
      <c r="G5" s="140">
        <v>0</v>
      </c>
      <c r="H5" s="140">
        <v>0</v>
      </c>
      <c r="I5" s="140">
        <v>0</v>
      </c>
      <c r="J5" s="140">
        <v>2</v>
      </c>
      <c r="K5" s="141">
        <v>0</v>
      </c>
      <c r="L5" t="s">
        <v>8</v>
      </c>
      <c r="M5" s="30">
        <f t="shared" ref="M5:M15" si="0">((Shop*G5)+(M_Tech*H5)+(CMM*I5)+(ENG*J5)+(DES*K5))*N5</f>
        <v>220</v>
      </c>
      <c r="N5">
        <v>1</v>
      </c>
      <c r="O5" s="40">
        <f t="shared" ref="O5:O15" si="1">M5+(N5*F5)</f>
        <v>6220</v>
      </c>
      <c r="P5" s="40"/>
      <c r="Q5" s="106" t="s">
        <v>54</v>
      </c>
      <c r="R5" s="183" t="s">
        <v>137</v>
      </c>
      <c r="S5" s="190" t="str">
        <f>CONCATENATE(Q5,R5,Y5)</f>
        <v>BPT2008</v>
      </c>
      <c r="T5" s="2"/>
      <c r="U5" s="2"/>
      <c r="V5" s="2"/>
      <c r="W5" s="2"/>
      <c r="X5" s="2"/>
      <c r="Y5" s="83">
        <v>2008</v>
      </c>
      <c r="Z5" s="2">
        <f t="shared" ref="Z5:Z15" si="2">IF($Q5="B", (G5*$N5),0)</f>
        <v>0</v>
      </c>
      <c r="AA5" s="2">
        <f t="shared" ref="AA5:AA15" si="3">IF($Q5="B", (H5*$N5),0)</f>
        <v>0</v>
      </c>
      <c r="AB5" s="2">
        <f t="shared" ref="AB5:AB15" si="4">IF($Q5="B", (I5*$N5),0)</f>
        <v>0</v>
      </c>
      <c r="AC5" s="2">
        <f t="shared" ref="AC5:AC15" si="5">IF($Q5="B", (J5*$N5),0)</f>
        <v>2</v>
      </c>
      <c r="AD5" s="2">
        <f t="shared" ref="AD5:AD15" si="6">IF($Q5="B", (K5*$N5),0)</f>
        <v>0</v>
      </c>
      <c r="AE5" s="3">
        <f t="shared" ref="AE5:AE15" si="7">IF($Q5="B", (F5*$N5),0)</f>
        <v>6000</v>
      </c>
      <c r="AF5" s="71"/>
      <c r="AJ5" s="78">
        <f t="shared" ref="AJ5:AJ15" si="8">IF($Q5="C", (G5*$N5),0)</f>
        <v>0</v>
      </c>
      <c r="AK5" s="10">
        <f t="shared" ref="AK5:AK15" si="9">IF($Q5="C", (H5*$N5),0)</f>
        <v>0</v>
      </c>
      <c r="AL5" s="10">
        <f t="shared" ref="AL5:AL15" si="10">IF($Q5="C", (I5*$N5),0)</f>
        <v>0</v>
      </c>
      <c r="AM5" s="10">
        <f t="shared" ref="AM5:AM15" si="11">IF($Q5="C", (J5*$N5),0)</f>
        <v>0</v>
      </c>
      <c r="AN5" s="10">
        <f t="shared" ref="AN5:AN15" si="12">IF($Q5="C", (K5*$N5),0)</f>
        <v>0</v>
      </c>
      <c r="AO5" s="2">
        <f t="shared" ref="AO5:AO15" si="13">IF($Q5="C", (F5*$N5),0)</f>
        <v>0</v>
      </c>
      <c r="AP5" s="71"/>
    </row>
    <row r="6" spans="1:42">
      <c r="A6" s="100" t="s">
        <v>66</v>
      </c>
      <c r="B6" s="39" t="s">
        <v>9</v>
      </c>
      <c r="C6">
        <v>0</v>
      </c>
      <c r="D6" s="39" t="s">
        <v>9</v>
      </c>
      <c r="E6" s="30">
        <v>0</v>
      </c>
      <c r="F6" s="127">
        <f>E6*C6</f>
        <v>0</v>
      </c>
      <c r="G6" s="140">
        <v>0</v>
      </c>
      <c r="H6" s="140">
        <v>2</v>
      </c>
      <c r="I6" s="140">
        <v>0</v>
      </c>
      <c r="J6" s="140">
        <v>2</v>
      </c>
      <c r="K6" s="141">
        <v>0</v>
      </c>
      <c r="L6" t="s">
        <v>8</v>
      </c>
      <c r="M6" s="30">
        <f t="shared" si="0"/>
        <v>390</v>
      </c>
      <c r="N6">
        <v>1</v>
      </c>
      <c r="O6" s="40">
        <f t="shared" si="1"/>
        <v>390</v>
      </c>
      <c r="P6" s="40"/>
      <c r="Q6" s="106" t="s">
        <v>54</v>
      </c>
      <c r="R6" s="183" t="s">
        <v>137</v>
      </c>
      <c r="S6" s="190" t="str">
        <f t="shared" ref="S6:S15" si="14">CONCATENATE(Q6,R6,Y6)</f>
        <v>BPT2008</v>
      </c>
      <c r="T6"/>
      <c r="U6"/>
      <c r="V6"/>
      <c r="W6"/>
      <c r="X6"/>
      <c r="Y6" s="83">
        <v>2008</v>
      </c>
      <c r="Z6" s="2">
        <f t="shared" si="2"/>
        <v>0</v>
      </c>
      <c r="AA6" s="2">
        <f t="shared" si="3"/>
        <v>2</v>
      </c>
      <c r="AB6" s="2">
        <f t="shared" si="4"/>
        <v>0</v>
      </c>
      <c r="AC6" s="2">
        <f t="shared" si="5"/>
        <v>2</v>
      </c>
      <c r="AD6" s="2">
        <f t="shared" si="6"/>
        <v>0</v>
      </c>
      <c r="AE6" s="3">
        <f t="shared" si="7"/>
        <v>0</v>
      </c>
      <c r="AF6" s="71"/>
      <c r="AJ6" s="78">
        <f t="shared" si="8"/>
        <v>0</v>
      </c>
      <c r="AK6" s="10">
        <f t="shared" si="9"/>
        <v>0</v>
      </c>
      <c r="AL6" s="10">
        <f t="shared" si="10"/>
        <v>0</v>
      </c>
      <c r="AM6" s="10">
        <f t="shared" si="11"/>
        <v>0</v>
      </c>
      <c r="AN6" s="10">
        <f t="shared" si="12"/>
        <v>0</v>
      </c>
      <c r="AO6" s="2">
        <f t="shared" si="13"/>
        <v>0</v>
      </c>
      <c r="AP6" s="71"/>
    </row>
    <row r="7" spans="1:42" s="37" customFormat="1">
      <c r="A7" s="100" t="s">
        <v>67</v>
      </c>
      <c r="B7" s="39" t="s">
        <v>71</v>
      </c>
      <c r="C7">
        <v>0.5</v>
      </c>
      <c r="D7" s="39" t="s">
        <v>72</v>
      </c>
      <c r="E7" s="30">
        <v>55</v>
      </c>
      <c r="F7" s="127">
        <f>E7*C7</f>
        <v>27.5</v>
      </c>
      <c r="G7" s="140">
        <v>0</v>
      </c>
      <c r="H7" s="140">
        <v>4</v>
      </c>
      <c r="I7" s="140">
        <v>0</v>
      </c>
      <c r="J7" s="140">
        <v>1</v>
      </c>
      <c r="K7" s="141">
        <v>0</v>
      </c>
      <c r="L7" t="s">
        <v>8</v>
      </c>
      <c r="M7" s="30">
        <f t="shared" si="0"/>
        <v>1350</v>
      </c>
      <c r="N7">
        <v>3</v>
      </c>
      <c r="O7" s="40">
        <f t="shared" si="1"/>
        <v>1432.5</v>
      </c>
      <c r="P7" s="40"/>
      <c r="Q7" s="106" t="s">
        <v>54</v>
      </c>
      <c r="R7" s="183" t="s">
        <v>137</v>
      </c>
      <c r="S7" s="190" t="str">
        <f t="shared" si="14"/>
        <v>BPT2008</v>
      </c>
      <c r="T7"/>
      <c r="U7"/>
      <c r="V7"/>
      <c r="W7"/>
      <c r="X7"/>
      <c r="Y7" s="83">
        <v>2008</v>
      </c>
      <c r="Z7" s="2">
        <f t="shared" si="2"/>
        <v>0</v>
      </c>
      <c r="AA7" s="2">
        <f t="shared" si="3"/>
        <v>12</v>
      </c>
      <c r="AB7" s="2">
        <f t="shared" si="4"/>
        <v>0</v>
      </c>
      <c r="AC7" s="2">
        <f t="shared" si="5"/>
        <v>3</v>
      </c>
      <c r="AD7" s="2">
        <f t="shared" si="6"/>
        <v>0</v>
      </c>
      <c r="AE7" s="3">
        <f t="shared" si="7"/>
        <v>82.5</v>
      </c>
      <c r="AF7" s="71"/>
      <c r="AG7"/>
      <c r="AH7"/>
      <c r="AI7" s="30"/>
      <c r="AJ7" s="78">
        <f t="shared" si="8"/>
        <v>0</v>
      </c>
      <c r="AK7" s="10">
        <f t="shared" si="9"/>
        <v>0</v>
      </c>
      <c r="AL7" s="10">
        <f t="shared" si="10"/>
        <v>0</v>
      </c>
      <c r="AM7" s="10">
        <f t="shared" si="11"/>
        <v>0</v>
      </c>
      <c r="AN7" s="10">
        <f t="shared" si="12"/>
        <v>0</v>
      </c>
      <c r="AO7" s="2">
        <f t="shared" si="13"/>
        <v>0</v>
      </c>
      <c r="AP7" s="38"/>
    </row>
    <row r="8" spans="1:42">
      <c r="A8" s="100" t="s">
        <v>78</v>
      </c>
      <c r="B8" s="39" t="s">
        <v>9</v>
      </c>
      <c r="C8">
        <v>1</v>
      </c>
      <c r="D8" s="39" t="s">
        <v>70</v>
      </c>
      <c r="E8" s="30">
        <v>1500</v>
      </c>
      <c r="F8" s="127">
        <f>E8*C8</f>
        <v>1500</v>
      </c>
      <c r="G8" s="140">
        <v>0</v>
      </c>
      <c r="H8" s="140">
        <v>0</v>
      </c>
      <c r="I8" s="140">
        <v>0</v>
      </c>
      <c r="J8" s="140">
        <v>2</v>
      </c>
      <c r="K8" s="141">
        <v>0</v>
      </c>
      <c r="L8" t="s">
        <v>8</v>
      </c>
      <c r="M8" s="30">
        <f t="shared" si="0"/>
        <v>220</v>
      </c>
      <c r="N8">
        <v>1</v>
      </c>
      <c r="O8" s="40">
        <f t="shared" si="1"/>
        <v>1720</v>
      </c>
      <c r="P8" s="40"/>
      <c r="Q8" s="106" t="s">
        <v>54</v>
      </c>
      <c r="R8" s="183" t="s">
        <v>137</v>
      </c>
      <c r="S8" s="190" t="str">
        <f t="shared" si="14"/>
        <v>BPT2008</v>
      </c>
      <c r="T8"/>
      <c r="U8"/>
      <c r="V8"/>
      <c r="W8"/>
      <c r="X8"/>
      <c r="Y8" s="83">
        <v>2008</v>
      </c>
      <c r="Z8" s="2">
        <f t="shared" si="2"/>
        <v>0</v>
      </c>
      <c r="AA8" s="2">
        <f t="shared" si="3"/>
        <v>0</v>
      </c>
      <c r="AB8" s="2">
        <f t="shared" si="4"/>
        <v>0</v>
      </c>
      <c r="AC8" s="2">
        <f t="shared" si="5"/>
        <v>2</v>
      </c>
      <c r="AD8" s="2">
        <f t="shared" si="6"/>
        <v>0</v>
      </c>
      <c r="AE8" s="3">
        <f t="shared" si="7"/>
        <v>1500</v>
      </c>
      <c r="AF8" s="71"/>
      <c r="AJ8" s="78">
        <f t="shared" si="8"/>
        <v>0</v>
      </c>
      <c r="AK8" s="10">
        <f t="shared" si="9"/>
        <v>0</v>
      </c>
      <c r="AL8" s="10">
        <f t="shared" si="10"/>
        <v>0</v>
      </c>
      <c r="AM8" s="10">
        <f t="shared" si="11"/>
        <v>0</v>
      </c>
      <c r="AN8" s="10">
        <f t="shared" si="12"/>
        <v>0</v>
      </c>
      <c r="AO8" s="2">
        <f t="shared" si="13"/>
        <v>0</v>
      </c>
      <c r="AP8" s="71"/>
    </row>
    <row r="9" spans="1:42">
      <c r="A9" s="101" t="s">
        <v>73</v>
      </c>
      <c r="B9" s="39" t="s">
        <v>69</v>
      </c>
      <c r="C9">
        <v>1</v>
      </c>
      <c r="D9" s="39" t="s">
        <v>70</v>
      </c>
      <c r="E9" s="30">
        <v>6000</v>
      </c>
      <c r="F9" s="127">
        <f t="shared" ref="F9:F14" si="15">E9*C9</f>
        <v>6000</v>
      </c>
      <c r="G9" s="140">
        <v>0</v>
      </c>
      <c r="H9" s="140">
        <v>0</v>
      </c>
      <c r="I9" s="140">
        <v>0</v>
      </c>
      <c r="J9" s="140">
        <v>1</v>
      </c>
      <c r="K9" s="141">
        <v>0</v>
      </c>
      <c r="L9" t="s">
        <v>8</v>
      </c>
      <c r="M9" s="30">
        <f t="shared" si="0"/>
        <v>0</v>
      </c>
      <c r="N9">
        <v>0</v>
      </c>
      <c r="O9" s="40">
        <f t="shared" si="1"/>
        <v>0</v>
      </c>
      <c r="P9" s="40"/>
      <c r="Q9" s="106" t="s">
        <v>55</v>
      </c>
      <c r="R9" s="183" t="s">
        <v>136</v>
      </c>
      <c r="S9" s="190" t="str">
        <f t="shared" si="14"/>
        <v>CPD2008</v>
      </c>
      <c r="T9"/>
      <c r="U9"/>
      <c r="V9"/>
      <c r="W9"/>
      <c r="X9"/>
      <c r="Y9" s="83">
        <v>2008</v>
      </c>
      <c r="Z9" s="2">
        <f t="shared" si="2"/>
        <v>0</v>
      </c>
      <c r="AA9" s="2">
        <f t="shared" si="3"/>
        <v>0</v>
      </c>
      <c r="AB9" s="2">
        <f t="shared" si="4"/>
        <v>0</v>
      </c>
      <c r="AC9" s="2">
        <f t="shared" si="5"/>
        <v>0</v>
      </c>
      <c r="AD9" s="2">
        <f t="shared" si="6"/>
        <v>0</v>
      </c>
      <c r="AE9" s="3">
        <f t="shared" si="7"/>
        <v>0</v>
      </c>
      <c r="AF9" s="71"/>
      <c r="AJ9" s="78">
        <f t="shared" si="8"/>
        <v>0</v>
      </c>
      <c r="AK9" s="10">
        <f t="shared" si="9"/>
        <v>0</v>
      </c>
      <c r="AL9" s="10">
        <f t="shared" si="10"/>
        <v>0</v>
      </c>
      <c r="AM9" s="10">
        <f t="shared" si="11"/>
        <v>0</v>
      </c>
      <c r="AN9" s="10">
        <f t="shared" si="12"/>
        <v>0</v>
      </c>
      <c r="AO9" s="2">
        <f t="shared" si="13"/>
        <v>0</v>
      </c>
      <c r="AP9" s="71"/>
    </row>
    <row r="10" spans="1:42">
      <c r="A10" s="100" t="s">
        <v>66</v>
      </c>
      <c r="B10" s="39" t="s">
        <v>9</v>
      </c>
      <c r="C10">
        <v>0</v>
      </c>
      <c r="D10" s="39" t="s">
        <v>9</v>
      </c>
      <c r="E10" s="30">
        <v>0</v>
      </c>
      <c r="F10" s="127">
        <f t="shared" si="15"/>
        <v>0</v>
      </c>
      <c r="G10" s="140">
        <v>0</v>
      </c>
      <c r="H10" s="140">
        <v>2</v>
      </c>
      <c r="I10" s="140">
        <v>0</v>
      </c>
      <c r="J10" s="140">
        <v>0</v>
      </c>
      <c r="K10" s="141">
        <v>0</v>
      </c>
      <c r="L10" t="s">
        <v>8</v>
      </c>
      <c r="M10" s="30">
        <f t="shared" si="0"/>
        <v>0</v>
      </c>
      <c r="N10">
        <v>0</v>
      </c>
      <c r="O10" s="40">
        <f t="shared" si="1"/>
        <v>0</v>
      </c>
      <c r="P10" s="40"/>
      <c r="Q10" s="106" t="s">
        <v>55</v>
      </c>
      <c r="R10" s="183" t="s">
        <v>136</v>
      </c>
      <c r="S10" s="190" t="str">
        <f t="shared" si="14"/>
        <v>CPD2008</v>
      </c>
      <c r="T10"/>
      <c r="U10"/>
      <c r="V10"/>
      <c r="W10"/>
      <c r="X10"/>
      <c r="Y10" s="83">
        <v>2008</v>
      </c>
      <c r="Z10" s="2">
        <f t="shared" si="2"/>
        <v>0</v>
      </c>
      <c r="AA10" s="2">
        <f t="shared" si="3"/>
        <v>0</v>
      </c>
      <c r="AB10" s="2">
        <f t="shared" si="4"/>
        <v>0</v>
      </c>
      <c r="AC10" s="2">
        <f t="shared" si="5"/>
        <v>0</v>
      </c>
      <c r="AD10" s="2">
        <f t="shared" si="6"/>
        <v>0</v>
      </c>
      <c r="AE10" s="3">
        <f t="shared" si="7"/>
        <v>0</v>
      </c>
      <c r="AF10" s="71"/>
      <c r="AJ10" s="78">
        <f t="shared" si="8"/>
        <v>0</v>
      </c>
      <c r="AK10" s="10">
        <f t="shared" si="9"/>
        <v>0</v>
      </c>
      <c r="AL10" s="10">
        <f t="shared" si="10"/>
        <v>0</v>
      </c>
      <c r="AM10" s="10">
        <f t="shared" si="11"/>
        <v>0</v>
      </c>
      <c r="AN10" s="10">
        <f t="shared" si="12"/>
        <v>0</v>
      </c>
      <c r="AO10" s="2">
        <f t="shared" si="13"/>
        <v>0</v>
      </c>
      <c r="AP10" s="71"/>
    </row>
    <row r="11" spans="1:42" s="37" customFormat="1">
      <c r="A11" s="100" t="s">
        <v>67</v>
      </c>
      <c r="B11" s="39" t="s">
        <v>71</v>
      </c>
      <c r="C11">
        <v>0.5</v>
      </c>
      <c r="D11" s="39" t="s">
        <v>72</v>
      </c>
      <c r="E11" s="30">
        <v>55</v>
      </c>
      <c r="F11" s="127">
        <f t="shared" si="15"/>
        <v>27.5</v>
      </c>
      <c r="G11" s="140">
        <v>0</v>
      </c>
      <c r="H11" s="140">
        <v>4</v>
      </c>
      <c r="I11" s="140">
        <v>0</v>
      </c>
      <c r="J11" s="140">
        <v>1</v>
      </c>
      <c r="K11" s="141">
        <v>0</v>
      </c>
      <c r="L11" t="s">
        <v>8</v>
      </c>
      <c r="M11" s="30">
        <f t="shared" si="0"/>
        <v>0</v>
      </c>
      <c r="N11">
        <v>0</v>
      </c>
      <c r="O11" s="40">
        <f t="shared" si="1"/>
        <v>0</v>
      </c>
      <c r="P11" s="40"/>
      <c r="Q11" s="106" t="s">
        <v>55</v>
      </c>
      <c r="R11" s="183" t="s">
        <v>136</v>
      </c>
      <c r="S11" s="190" t="str">
        <f t="shared" si="14"/>
        <v>CPD2008</v>
      </c>
      <c r="T11"/>
      <c r="U11"/>
      <c r="V11"/>
      <c r="W11"/>
      <c r="X11"/>
      <c r="Y11" s="83">
        <v>2008</v>
      </c>
      <c r="Z11" s="2">
        <f t="shared" si="2"/>
        <v>0</v>
      </c>
      <c r="AA11" s="2">
        <f t="shared" si="3"/>
        <v>0</v>
      </c>
      <c r="AB11" s="2">
        <f t="shared" si="4"/>
        <v>0</v>
      </c>
      <c r="AC11" s="2">
        <f t="shared" si="5"/>
        <v>0</v>
      </c>
      <c r="AD11" s="2">
        <f t="shared" si="6"/>
        <v>0</v>
      </c>
      <c r="AE11" s="3">
        <f t="shared" si="7"/>
        <v>0</v>
      </c>
      <c r="AF11" s="71"/>
      <c r="AG11"/>
      <c r="AH11"/>
      <c r="AI11" s="30"/>
      <c r="AJ11" s="78">
        <f t="shared" si="8"/>
        <v>0</v>
      </c>
      <c r="AK11" s="10">
        <f t="shared" si="9"/>
        <v>0</v>
      </c>
      <c r="AL11" s="10">
        <f t="shared" si="10"/>
        <v>0</v>
      </c>
      <c r="AM11" s="10">
        <f t="shared" si="11"/>
        <v>0</v>
      </c>
      <c r="AN11" s="10">
        <f t="shared" si="12"/>
        <v>0</v>
      </c>
      <c r="AO11" s="2">
        <f t="shared" si="13"/>
        <v>0</v>
      </c>
      <c r="AP11" s="38"/>
    </row>
    <row r="12" spans="1:42">
      <c r="A12" s="100" t="s">
        <v>68</v>
      </c>
      <c r="B12" s="39" t="s">
        <v>9</v>
      </c>
      <c r="C12">
        <v>1</v>
      </c>
      <c r="D12" s="39" t="s">
        <v>70</v>
      </c>
      <c r="E12" s="30">
        <v>1500</v>
      </c>
      <c r="F12" s="127">
        <f t="shared" si="15"/>
        <v>1500</v>
      </c>
      <c r="G12" s="140">
        <v>0</v>
      </c>
      <c r="H12" s="140">
        <v>0</v>
      </c>
      <c r="I12" s="140">
        <v>0</v>
      </c>
      <c r="J12" s="140">
        <v>2</v>
      </c>
      <c r="K12" s="141">
        <v>0</v>
      </c>
      <c r="L12" t="s">
        <v>8</v>
      </c>
      <c r="M12" s="30">
        <f t="shared" si="0"/>
        <v>0</v>
      </c>
      <c r="N12">
        <v>0</v>
      </c>
      <c r="O12" s="40">
        <f t="shared" si="1"/>
        <v>0</v>
      </c>
      <c r="P12" s="40"/>
      <c r="Q12" s="106" t="s">
        <v>55</v>
      </c>
      <c r="R12" s="183" t="s">
        <v>136</v>
      </c>
      <c r="S12" s="190" t="str">
        <f t="shared" si="14"/>
        <v>CPD2008</v>
      </c>
      <c r="T12"/>
      <c r="U12"/>
      <c r="V12"/>
      <c r="W12"/>
      <c r="X12"/>
      <c r="Y12" s="83">
        <v>2008</v>
      </c>
      <c r="Z12" s="2">
        <f t="shared" si="2"/>
        <v>0</v>
      </c>
      <c r="AA12" s="2">
        <f t="shared" si="3"/>
        <v>0</v>
      </c>
      <c r="AB12" s="2">
        <f t="shared" si="4"/>
        <v>0</v>
      </c>
      <c r="AC12" s="2">
        <f t="shared" si="5"/>
        <v>0</v>
      </c>
      <c r="AD12" s="2">
        <f t="shared" si="6"/>
        <v>0</v>
      </c>
      <c r="AE12" s="3">
        <f t="shared" si="7"/>
        <v>0</v>
      </c>
      <c r="AF12" s="71"/>
      <c r="AJ12" s="78">
        <f t="shared" si="8"/>
        <v>0</v>
      </c>
      <c r="AK12" s="10">
        <f t="shared" si="9"/>
        <v>0</v>
      </c>
      <c r="AL12" s="10">
        <f t="shared" si="10"/>
        <v>0</v>
      </c>
      <c r="AM12" s="10">
        <f t="shared" si="11"/>
        <v>0</v>
      </c>
      <c r="AN12" s="10">
        <f t="shared" si="12"/>
        <v>0</v>
      </c>
      <c r="AO12" s="2">
        <f t="shared" si="13"/>
        <v>0</v>
      </c>
      <c r="AP12" s="71"/>
    </row>
    <row r="13" spans="1:42">
      <c r="A13" s="101" t="s">
        <v>150</v>
      </c>
      <c r="B13" s="39" t="s">
        <v>121</v>
      </c>
      <c r="C13">
        <v>1</v>
      </c>
      <c r="D13" s="39" t="s">
        <v>70</v>
      </c>
      <c r="E13" s="30">
        <v>500</v>
      </c>
      <c r="F13" s="127">
        <f>E13*C13</f>
        <v>500</v>
      </c>
      <c r="G13" s="140">
        <v>0</v>
      </c>
      <c r="H13" s="140">
        <v>0</v>
      </c>
      <c r="I13" s="140">
        <v>0</v>
      </c>
      <c r="J13" s="140">
        <v>0.5</v>
      </c>
      <c r="K13" s="141">
        <v>0</v>
      </c>
      <c r="L13" t="s">
        <v>8</v>
      </c>
      <c r="M13" s="30">
        <f t="shared" si="0"/>
        <v>55</v>
      </c>
      <c r="N13">
        <v>1</v>
      </c>
      <c r="O13" s="40">
        <f t="shared" si="1"/>
        <v>555</v>
      </c>
      <c r="P13" s="40"/>
      <c r="Q13" s="106" t="s">
        <v>54</v>
      </c>
      <c r="R13" s="183" t="s">
        <v>137</v>
      </c>
      <c r="S13" s="190" t="str">
        <f t="shared" si="14"/>
        <v>BPT2008</v>
      </c>
      <c r="T13"/>
      <c r="U13"/>
      <c r="V13"/>
      <c r="W13"/>
      <c r="X13"/>
      <c r="Y13" s="83">
        <v>2008</v>
      </c>
      <c r="Z13" s="2">
        <f t="shared" ref="Z13:AD14" si="16">IF($Q13="B", (G13*$N13),0)</f>
        <v>0</v>
      </c>
      <c r="AA13" s="2">
        <f t="shared" si="16"/>
        <v>0</v>
      </c>
      <c r="AB13" s="2">
        <f t="shared" si="16"/>
        <v>0</v>
      </c>
      <c r="AC13" s="2">
        <f t="shared" si="16"/>
        <v>0.5</v>
      </c>
      <c r="AD13" s="2">
        <f t="shared" si="16"/>
        <v>0</v>
      </c>
      <c r="AE13" s="3">
        <f t="shared" si="7"/>
        <v>500</v>
      </c>
      <c r="AF13" s="71"/>
      <c r="AJ13" s="78">
        <f t="shared" ref="AJ13:AN14" si="17">IF($Q13="C", (G13*$N13),0)</f>
        <v>0</v>
      </c>
      <c r="AK13" s="10">
        <f t="shared" si="17"/>
        <v>0</v>
      </c>
      <c r="AL13" s="10">
        <f t="shared" si="17"/>
        <v>0</v>
      </c>
      <c r="AM13" s="10">
        <f t="shared" si="17"/>
        <v>0</v>
      </c>
      <c r="AN13" s="10">
        <f t="shared" si="17"/>
        <v>0</v>
      </c>
      <c r="AO13" s="2">
        <f t="shared" si="13"/>
        <v>0</v>
      </c>
      <c r="AP13" s="71"/>
    </row>
    <row r="14" spans="1:42">
      <c r="A14" s="101" t="s">
        <v>120</v>
      </c>
      <c r="B14" s="39" t="s">
        <v>121</v>
      </c>
      <c r="C14">
        <v>1</v>
      </c>
      <c r="D14" s="39" t="s">
        <v>70</v>
      </c>
      <c r="E14" s="30">
        <v>500</v>
      </c>
      <c r="F14" s="127">
        <f t="shared" si="15"/>
        <v>500</v>
      </c>
      <c r="G14" s="140">
        <v>0</v>
      </c>
      <c r="H14" s="140">
        <v>0</v>
      </c>
      <c r="I14" s="140">
        <v>0</v>
      </c>
      <c r="J14" s="140">
        <v>0.5</v>
      </c>
      <c r="K14" s="141">
        <v>0</v>
      </c>
      <c r="L14" t="s">
        <v>8</v>
      </c>
      <c r="M14" s="30">
        <f t="shared" si="0"/>
        <v>165</v>
      </c>
      <c r="N14">
        <v>3</v>
      </c>
      <c r="O14" s="40">
        <f t="shared" si="1"/>
        <v>1665</v>
      </c>
      <c r="P14" s="40"/>
      <c r="Q14" s="106" t="s">
        <v>54</v>
      </c>
      <c r="R14" s="183" t="s">
        <v>136</v>
      </c>
      <c r="S14" s="190" t="str">
        <f t="shared" si="14"/>
        <v>BPD2008</v>
      </c>
      <c r="T14"/>
      <c r="U14"/>
      <c r="V14"/>
      <c r="W14"/>
      <c r="X14"/>
      <c r="Y14" s="83">
        <v>2008</v>
      </c>
      <c r="Z14" s="2">
        <f t="shared" si="16"/>
        <v>0</v>
      </c>
      <c r="AA14" s="2">
        <f t="shared" si="16"/>
        <v>0</v>
      </c>
      <c r="AB14" s="2">
        <f t="shared" si="16"/>
        <v>0</v>
      </c>
      <c r="AC14" s="2">
        <f t="shared" si="16"/>
        <v>1.5</v>
      </c>
      <c r="AD14" s="2">
        <f t="shared" si="16"/>
        <v>0</v>
      </c>
      <c r="AE14" s="3">
        <f t="shared" si="7"/>
        <v>1500</v>
      </c>
      <c r="AF14" s="71"/>
      <c r="AJ14" s="78">
        <f t="shared" si="17"/>
        <v>0</v>
      </c>
      <c r="AK14" s="10">
        <f t="shared" si="17"/>
        <v>0</v>
      </c>
      <c r="AL14" s="10">
        <f t="shared" si="17"/>
        <v>0</v>
      </c>
      <c r="AM14" s="10">
        <f t="shared" si="17"/>
        <v>0</v>
      </c>
      <c r="AN14" s="10">
        <f t="shared" si="17"/>
        <v>0</v>
      </c>
      <c r="AO14" s="2">
        <f t="shared" si="13"/>
        <v>0</v>
      </c>
      <c r="AP14" s="71"/>
    </row>
    <row r="15" spans="1:42" s="37" customFormat="1">
      <c r="A15" s="101" t="s">
        <v>75</v>
      </c>
      <c r="B15" s="39" t="s">
        <v>71</v>
      </c>
      <c r="C15">
        <v>1</v>
      </c>
      <c r="D15" s="39" t="s">
        <v>70</v>
      </c>
      <c r="E15" s="30">
        <v>5000</v>
      </c>
      <c r="F15" s="127">
        <f>E15*C15</f>
        <v>5000</v>
      </c>
      <c r="G15" s="140">
        <v>0</v>
      </c>
      <c r="H15" s="140">
        <v>0</v>
      </c>
      <c r="I15" s="140">
        <v>0</v>
      </c>
      <c r="J15" s="140">
        <v>1</v>
      </c>
      <c r="K15" s="141">
        <v>0</v>
      </c>
      <c r="L15" t="s">
        <v>8</v>
      </c>
      <c r="M15" s="30">
        <f t="shared" si="0"/>
        <v>0</v>
      </c>
      <c r="N15">
        <v>0</v>
      </c>
      <c r="O15" s="40">
        <f t="shared" si="1"/>
        <v>0</v>
      </c>
      <c r="P15" s="40"/>
      <c r="Q15" s="106" t="s">
        <v>54</v>
      </c>
      <c r="R15" s="183" t="s">
        <v>136</v>
      </c>
      <c r="S15" s="190" t="str">
        <f t="shared" si="14"/>
        <v>BPD2008</v>
      </c>
      <c r="T15"/>
      <c r="U15"/>
      <c r="V15"/>
      <c r="W15"/>
      <c r="X15"/>
      <c r="Y15" s="83">
        <v>2008</v>
      </c>
      <c r="Z15" s="2">
        <f t="shared" si="2"/>
        <v>0</v>
      </c>
      <c r="AA15" s="2">
        <f t="shared" si="3"/>
        <v>0</v>
      </c>
      <c r="AB15" s="2">
        <f t="shared" si="4"/>
        <v>0</v>
      </c>
      <c r="AC15" s="2">
        <f t="shared" si="5"/>
        <v>0</v>
      </c>
      <c r="AD15" s="2">
        <f t="shared" si="6"/>
        <v>0</v>
      </c>
      <c r="AE15" s="3">
        <f t="shared" si="7"/>
        <v>0</v>
      </c>
      <c r="AF15" s="71"/>
      <c r="AG15" t="s">
        <v>126</v>
      </c>
      <c r="AH15"/>
      <c r="AI15" s="30" t="s">
        <v>127</v>
      </c>
      <c r="AJ15" s="78">
        <f t="shared" si="8"/>
        <v>0</v>
      </c>
      <c r="AK15" s="10">
        <f t="shared" si="9"/>
        <v>0</v>
      </c>
      <c r="AL15" s="10">
        <f t="shared" si="10"/>
        <v>0</v>
      </c>
      <c r="AM15" s="10">
        <f t="shared" si="11"/>
        <v>0</v>
      </c>
      <c r="AN15" s="10">
        <f t="shared" si="12"/>
        <v>0</v>
      </c>
      <c r="AO15" s="2">
        <f t="shared" si="13"/>
        <v>0</v>
      </c>
      <c r="AP15" s="38"/>
    </row>
    <row r="16" spans="1:42">
      <c r="A16" s="42" t="s">
        <v>74</v>
      </c>
      <c r="B16" s="7"/>
      <c r="C16" s="7"/>
      <c r="D16" s="7"/>
      <c r="E16" s="9"/>
      <c r="F16" s="8"/>
      <c r="G16" s="142"/>
      <c r="H16" s="142"/>
      <c r="I16" s="142"/>
      <c r="J16" s="142"/>
      <c r="K16" s="143"/>
      <c r="L16" s="7"/>
      <c r="M16" s="9">
        <f>SUMIF(Q5:Q15,"B",M5:M15)</f>
        <v>2400</v>
      </c>
      <c r="N16" s="228" t="s">
        <v>98</v>
      </c>
      <c r="O16" s="229"/>
      <c r="P16" s="230"/>
      <c r="Q16" s="107"/>
      <c r="R16" s="186"/>
      <c r="S16" s="191"/>
      <c r="T16" s="7"/>
      <c r="U16" s="7"/>
      <c r="V16" s="7"/>
      <c r="W16" s="7"/>
      <c r="X16" s="7"/>
      <c r="Y16" s="84"/>
      <c r="Z16" s="11">
        <f>SUM(Z5:Z15)</f>
        <v>0</v>
      </c>
      <c r="AA16" s="11">
        <f>SUM(AA5:AA15)</f>
        <v>14</v>
      </c>
      <c r="AB16" s="11">
        <f>SUM(AB5:AB15)</f>
        <v>0</v>
      </c>
      <c r="AC16" s="11">
        <f>SUM(AC5:AC15)</f>
        <v>11</v>
      </c>
      <c r="AD16" s="11">
        <f>SUM(AD5:AD15)</f>
        <v>0</v>
      </c>
      <c r="AE16" s="9"/>
      <c r="AF16" s="8">
        <f>SUM(AE5:AE15)</f>
        <v>9582.5</v>
      </c>
      <c r="AG16" s="9">
        <f>(Shop*Z16)+M_Tech*AA16+CMM*AB16+ENG*AC16+DES*AD16+AF16</f>
        <v>11982.5</v>
      </c>
      <c r="AH16" s="9"/>
      <c r="AI16" s="8">
        <f>Shop*AJ16+M_Tech*AK16+CMM*AL16+ENG*AM16+DES*AN16+AP16</f>
        <v>0</v>
      </c>
      <c r="AJ16" s="11">
        <f>SUM(AJ5:AJ15)</f>
        <v>0</v>
      </c>
      <c r="AK16" s="11">
        <f>SUM(AK5:AK15)</f>
        <v>0</v>
      </c>
      <c r="AL16" s="11">
        <f>SUM(AL5:AL15)</f>
        <v>0</v>
      </c>
      <c r="AM16" s="11">
        <f>SUM(AM5:AM15)</f>
        <v>0</v>
      </c>
      <c r="AN16" s="11">
        <f>SUM(AN5:AN15)</f>
        <v>0</v>
      </c>
      <c r="AO16" s="7"/>
      <c r="AP16" s="8">
        <f>SUM(AO5:AO15)</f>
        <v>0</v>
      </c>
    </row>
    <row r="17" spans="1:42">
      <c r="F17" s="127"/>
      <c r="G17" s="140"/>
      <c r="H17" s="140"/>
      <c r="I17" s="140"/>
      <c r="J17" s="140"/>
      <c r="K17" s="141"/>
      <c r="M17" s="231"/>
      <c r="N17" s="231"/>
      <c r="O17" s="110">
        <f>SUM(O5:O15)</f>
        <v>11982.5</v>
      </c>
      <c r="P17" s="40"/>
      <c r="Q17" s="211" t="s">
        <v>175</v>
      </c>
      <c r="R17" s="85"/>
      <c r="S17" s="196"/>
      <c r="T17"/>
      <c r="U17"/>
      <c r="V17"/>
      <c r="W17"/>
      <c r="X17"/>
      <c r="Y17" s="86"/>
      <c r="Z17" s="72"/>
      <c r="AA17" s="72"/>
      <c r="AB17" s="72"/>
      <c r="AC17" s="72"/>
      <c r="AD17" s="72"/>
      <c r="AE17" s="73"/>
      <c r="AF17" s="74"/>
      <c r="AG17" s="1"/>
      <c r="AH17" s="1"/>
      <c r="AJ17" s="79"/>
      <c r="AK17" s="2"/>
      <c r="AL17" s="2"/>
      <c r="AM17" s="2"/>
      <c r="AN17" s="2"/>
      <c r="AO17" s="2"/>
      <c r="AP17" s="71"/>
    </row>
    <row r="18" spans="1:42" ht="15.75">
      <c r="A18" s="103" t="s">
        <v>76</v>
      </c>
      <c r="F18" s="127"/>
      <c r="G18" s="140"/>
      <c r="H18" s="140"/>
      <c r="I18" s="140"/>
      <c r="J18" s="140"/>
      <c r="K18" s="141"/>
      <c r="M18" s="30"/>
      <c r="N18"/>
      <c r="O18" s="40"/>
      <c r="P18" s="40"/>
      <c r="Q18" s="106"/>
      <c r="R18" s="183"/>
      <c r="S18" s="190"/>
      <c r="T18"/>
      <c r="U18"/>
      <c r="V18"/>
      <c r="W18"/>
      <c r="X18"/>
      <c r="Y18" s="83"/>
      <c r="Z18" s="10"/>
      <c r="AA18" s="10"/>
      <c r="AB18" s="10"/>
      <c r="AC18" s="10"/>
      <c r="AD18" s="10"/>
      <c r="AE18" s="3"/>
      <c r="AF18" s="71"/>
      <c r="AG18" s="2"/>
      <c r="AH18" s="2"/>
      <c r="AJ18" s="79"/>
      <c r="AK18" s="2"/>
      <c r="AL18" s="2"/>
      <c r="AM18" s="2"/>
      <c r="AN18" s="2"/>
      <c r="AO18" s="2"/>
      <c r="AP18" s="71"/>
    </row>
    <row r="19" spans="1:42" ht="15.75">
      <c r="A19" s="101" t="s">
        <v>151</v>
      </c>
      <c r="E19" s="119"/>
      <c r="F19" s="128"/>
      <c r="G19" s="144"/>
      <c r="H19" s="144"/>
      <c r="I19" s="144"/>
      <c r="J19" s="144"/>
      <c r="K19" s="145"/>
      <c r="L19" s="117"/>
      <c r="M19" s="117"/>
      <c r="N19" s="103">
        <v>0</v>
      </c>
      <c r="O19" s="40"/>
      <c r="P19" s="40"/>
      <c r="Q19" s="106"/>
      <c r="R19" s="183"/>
      <c r="S19" s="190"/>
      <c r="T19"/>
      <c r="U19"/>
      <c r="V19"/>
      <c r="W19"/>
      <c r="X19"/>
      <c r="Y19" s="83"/>
      <c r="Z19" s="10"/>
      <c r="AA19" s="10"/>
      <c r="AB19" s="29"/>
      <c r="AC19" s="10"/>
      <c r="AD19" s="10"/>
      <c r="AE19" s="3"/>
      <c r="AF19" s="71"/>
      <c r="AG19" s="2"/>
      <c r="AH19" s="2"/>
      <c r="AJ19" s="78"/>
      <c r="AK19" s="10"/>
      <c r="AL19" s="10"/>
      <c r="AM19" s="10"/>
      <c r="AN19" s="10"/>
      <c r="AO19" s="2"/>
      <c r="AP19" s="71"/>
    </row>
    <row r="20" spans="1:42">
      <c r="A20" s="100" t="s">
        <v>77</v>
      </c>
      <c r="B20" s="39" t="s">
        <v>71</v>
      </c>
      <c r="C20">
        <v>0.5</v>
      </c>
      <c r="D20" s="39" t="s">
        <v>72</v>
      </c>
      <c r="E20" s="30">
        <v>55</v>
      </c>
      <c r="F20" s="127">
        <f>E20*C20</f>
        <v>27.5</v>
      </c>
      <c r="G20" s="140">
        <v>0</v>
      </c>
      <c r="H20" s="140">
        <v>4</v>
      </c>
      <c r="I20" s="140">
        <v>0</v>
      </c>
      <c r="J20" s="140">
        <f>0.2*H20</f>
        <v>0.8</v>
      </c>
      <c r="K20" s="141">
        <v>0</v>
      </c>
      <c r="L20" t="s">
        <v>8</v>
      </c>
      <c r="M20" s="30">
        <f>((Shop*G20)+(M_Tech*H20)+(CMM*I20)+(ENG*J20)+(DES*K20))*N20</f>
        <v>0</v>
      </c>
      <c r="N20">
        <f>N19</f>
        <v>0</v>
      </c>
      <c r="O20" s="40">
        <f>M20+(N20*F20)</f>
        <v>0</v>
      </c>
      <c r="P20" s="40"/>
      <c r="Q20" s="106" t="s">
        <v>54</v>
      </c>
      <c r="R20" s="183" t="s">
        <v>137</v>
      </c>
      <c r="S20" s="190" t="str">
        <f>CONCATENATE(Q20,R20,Y20)</f>
        <v>BPT2008</v>
      </c>
      <c r="T20"/>
      <c r="U20"/>
      <c r="V20"/>
      <c r="W20"/>
      <c r="X20"/>
      <c r="Y20" s="83">
        <v>2008</v>
      </c>
      <c r="Z20" s="2">
        <f t="shared" ref="Z20:AD22" si="18">IF($Q20="B", (G20*$N20),0)</f>
        <v>0</v>
      </c>
      <c r="AA20" s="2">
        <f t="shared" si="18"/>
        <v>0</v>
      </c>
      <c r="AB20" s="2">
        <f t="shared" si="18"/>
        <v>0</v>
      </c>
      <c r="AC20" s="2">
        <f t="shared" si="18"/>
        <v>0</v>
      </c>
      <c r="AD20" s="2">
        <f t="shared" si="18"/>
        <v>0</v>
      </c>
      <c r="AE20" s="3">
        <f>IF($Q20="B", (F20*$N20),0)</f>
        <v>0</v>
      </c>
      <c r="AF20" s="71"/>
      <c r="AG20" s="2"/>
      <c r="AH20" s="2"/>
      <c r="AJ20" s="78">
        <f t="shared" ref="AJ20:AN22" si="19">IF($Q20="C", (G20*$N20),0)</f>
        <v>0</v>
      </c>
      <c r="AK20" s="10">
        <f t="shared" si="19"/>
        <v>0</v>
      </c>
      <c r="AL20" s="10">
        <f t="shared" si="19"/>
        <v>0</v>
      </c>
      <c r="AM20" s="10">
        <f t="shared" si="19"/>
        <v>0</v>
      </c>
      <c r="AN20" s="10">
        <f t="shared" si="19"/>
        <v>0</v>
      </c>
      <c r="AO20" s="2">
        <f>IF($Q20="C", (F20*$N20),0)</f>
        <v>0</v>
      </c>
      <c r="AP20" s="71"/>
    </row>
    <row r="21" spans="1:42">
      <c r="A21" s="100" t="s">
        <v>159</v>
      </c>
      <c r="B21" s="39" t="s">
        <v>79</v>
      </c>
      <c r="C21">
        <v>1</v>
      </c>
      <c r="D21" s="39" t="s">
        <v>80</v>
      </c>
      <c r="E21" s="30">
        <v>80</v>
      </c>
      <c r="F21" s="127">
        <f>E21*C21</f>
        <v>80</v>
      </c>
      <c r="G21" s="140">
        <v>0</v>
      </c>
      <c r="H21" s="140">
        <v>3</v>
      </c>
      <c r="I21" s="140">
        <v>0</v>
      </c>
      <c r="J21" s="140">
        <f>0.2*H21</f>
        <v>0.60000000000000009</v>
      </c>
      <c r="K21" s="141">
        <v>0</v>
      </c>
      <c r="L21" t="s">
        <v>8</v>
      </c>
      <c r="M21" s="30">
        <f>((Shop*G21)+(M_Tech*H21)+(CMM*I21)+(ENG*J21)+(DES*K21))*N21</f>
        <v>0</v>
      </c>
      <c r="N21">
        <f>N19</f>
        <v>0</v>
      </c>
      <c r="O21" s="40">
        <f>M21+(N21*F21)</f>
        <v>0</v>
      </c>
      <c r="P21" s="40"/>
      <c r="Q21" s="106" t="s">
        <v>54</v>
      </c>
      <c r="R21" s="183" t="s">
        <v>137</v>
      </c>
      <c r="S21" s="190" t="str">
        <f>CONCATENATE(Q21,R21,Y21)</f>
        <v>BPT2008</v>
      </c>
      <c r="T21"/>
      <c r="U21"/>
      <c r="V21"/>
      <c r="W21"/>
      <c r="X21"/>
      <c r="Y21" s="83">
        <v>2008</v>
      </c>
      <c r="Z21" s="2">
        <f t="shared" si="18"/>
        <v>0</v>
      </c>
      <c r="AA21" s="2">
        <f t="shared" si="18"/>
        <v>0</v>
      </c>
      <c r="AB21" s="2">
        <f t="shared" si="18"/>
        <v>0</v>
      </c>
      <c r="AC21" s="2">
        <f t="shared" si="18"/>
        <v>0</v>
      </c>
      <c r="AD21" s="2">
        <f t="shared" si="18"/>
        <v>0</v>
      </c>
      <c r="AE21" s="3">
        <f>IF($Q21="B", (F21*$N21),0)</f>
        <v>0</v>
      </c>
      <c r="AF21" s="71"/>
      <c r="AG21" s="2"/>
      <c r="AH21" s="2"/>
      <c r="AJ21" s="78">
        <f t="shared" si="19"/>
        <v>0</v>
      </c>
      <c r="AK21" s="10">
        <f t="shared" si="19"/>
        <v>0</v>
      </c>
      <c r="AL21" s="10">
        <f t="shared" si="19"/>
        <v>0</v>
      </c>
      <c r="AM21" s="10">
        <f t="shared" si="19"/>
        <v>0</v>
      </c>
      <c r="AN21" s="10">
        <f t="shared" si="19"/>
        <v>0</v>
      </c>
      <c r="AO21" s="2">
        <f>IF($Q21="C", (F21*$N21),0)</f>
        <v>0</v>
      </c>
      <c r="AP21" s="71"/>
    </row>
    <row r="22" spans="1:42">
      <c r="A22" s="100" t="s">
        <v>78</v>
      </c>
      <c r="B22" s="39" t="s">
        <v>9</v>
      </c>
      <c r="C22">
        <v>1</v>
      </c>
      <c r="D22" s="39" t="s">
        <v>70</v>
      </c>
      <c r="E22" s="30">
        <v>1500</v>
      </c>
      <c r="F22" s="127">
        <f>E22*C22</f>
        <v>1500</v>
      </c>
      <c r="G22" s="140">
        <v>0</v>
      </c>
      <c r="H22" s="140">
        <v>0</v>
      </c>
      <c r="I22" s="140">
        <v>0</v>
      </c>
      <c r="J22" s="140">
        <v>2</v>
      </c>
      <c r="K22" s="141">
        <v>0</v>
      </c>
      <c r="L22" t="s">
        <v>8</v>
      </c>
      <c r="M22" s="30">
        <f>((Shop*G22)+(M_Tech*H22)+(CMM*I22)+(ENG*J22)+(DES*K22))*N22</f>
        <v>220</v>
      </c>
      <c r="N22">
        <v>1</v>
      </c>
      <c r="O22" s="40">
        <f>M22+(N22*F22)</f>
        <v>1720</v>
      </c>
      <c r="P22" s="40"/>
      <c r="Q22" s="106" t="s">
        <v>55</v>
      </c>
      <c r="R22" s="183" t="s">
        <v>137</v>
      </c>
      <c r="S22" s="190" t="str">
        <f>CONCATENATE(Q22,R22,Y22)</f>
        <v>CPT2008</v>
      </c>
      <c r="T22"/>
      <c r="U22"/>
      <c r="V22"/>
      <c r="W22"/>
      <c r="X22"/>
      <c r="Y22" s="83">
        <v>2008</v>
      </c>
      <c r="Z22" s="2">
        <f t="shared" si="18"/>
        <v>0</v>
      </c>
      <c r="AA22" s="2">
        <f t="shared" si="18"/>
        <v>0</v>
      </c>
      <c r="AB22" s="2">
        <f t="shared" si="18"/>
        <v>0</v>
      </c>
      <c r="AC22" s="2">
        <f t="shared" si="18"/>
        <v>0</v>
      </c>
      <c r="AD22" s="2">
        <f t="shared" si="18"/>
        <v>0</v>
      </c>
      <c r="AE22" s="3">
        <f>IF($Q22="B", (F22*$N22),0)</f>
        <v>0</v>
      </c>
      <c r="AF22" s="71"/>
      <c r="AJ22" s="78">
        <f t="shared" si="19"/>
        <v>0</v>
      </c>
      <c r="AK22" s="10">
        <f t="shared" si="19"/>
        <v>0</v>
      </c>
      <c r="AL22" s="10">
        <f t="shared" si="19"/>
        <v>0</v>
      </c>
      <c r="AM22" s="10">
        <f t="shared" si="19"/>
        <v>2</v>
      </c>
      <c r="AN22" s="10">
        <f t="shared" si="19"/>
        <v>0</v>
      </c>
      <c r="AO22" s="2">
        <f>IF($Q22="C", (F22*$N22),0)</f>
        <v>1500</v>
      </c>
      <c r="AP22" s="71"/>
    </row>
    <row r="23" spans="1:42" ht="15.75">
      <c r="A23" s="101" t="s">
        <v>81</v>
      </c>
      <c r="E23" s="119"/>
      <c r="F23" s="128"/>
      <c r="G23" s="144"/>
      <c r="H23" s="144"/>
      <c r="I23" s="144"/>
      <c r="J23" s="144"/>
      <c r="K23" s="145"/>
      <c r="L23" s="117"/>
      <c r="M23" s="117"/>
      <c r="N23" s="103">
        <v>2</v>
      </c>
      <c r="O23" s="40"/>
      <c r="P23" s="40"/>
      <c r="Q23" s="106"/>
      <c r="R23" s="183"/>
      <c r="S23" s="190"/>
      <c r="T23"/>
      <c r="U23"/>
      <c r="V23"/>
      <c r="W23"/>
      <c r="X23"/>
      <c r="Y23" s="83"/>
      <c r="Z23" s="10"/>
      <c r="AA23" s="10"/>
      <c r="AB23" s="29"/>
      <c r="AC23" s="10"/>
      <c r="AD23" s="10"/>
      <c r="AE23" s="3"/>
      <c r="AF23" s="71"/>
      <c r="AG23" s="2"/>
      <c r="AH23" s="2"/>
      <c r="AJ23" s="78"/>
      <c r="AK23" s="10"/>
      <c r="AL23" s="10"/>
      <c r="AM23" s="10"/>
      <c r="AN23" s="10"/>
      <c r="AO23" s="2"/>
      <c r="AP23" s="71"/>
    </row>
    <row r="24" spans="1:42">
      <c r="A24" s="100" t="s">
        <v>77</v>
      </c>
      <c r="B24" s="39" t="s">
        <v>71</v>
      </c>
      <c r="C24">
        <v>0.5</v>
      </c>
      <c r="D24" s="39" t="s">
        <v>72</v>
      </c>
      <c r="E24" s="30">
        <v>55</v>
      </c>
      <c r="F24" s="127">
        <f>E24*C24</f>
        <v>27.5</v>
      </c>
      <c r="G24" s="140">
        <v>0</v>
      </c>
      <c r="H24" s="140">
        <v>4</v>
      </c>
      <c r="I24" s="140">
        <v>0</v>
      </c>
      <c r="J24" s="140">
        <f>0.2*H24</f>
        <v>0.8</v>
      </c>
      <c r="K24" s="141">
        <v>0</v>
      </c>
      <c r="L24" t="s">
        <v>8</v>
      </c>
      <c r="M24" s="30">
        <f>((Shop*G24)+(M_Tech*H24)+(CMM*I24)+(ENG*J24)+(DES*K24))*N24</f>
        <v>856</v>
      </c>
      <c r="N24">
        <f>N23</f>
        <v>2</v>
      </c>
      <c r="O24" s="40">
        <f>M24+(N24*F24)</f>
        <v>911</v>
      </c>
      <c r="P24" s="40"/>
      <c r="Q24" s="106" t="s">
        <v>54</v>
      </c>
      <c r="R24" s="183" t="s">
        <v>136</v>
      </c>
      <c r="S24" s="190" t="str">
        <f>CONCATENATE(Q24,R24,Y24)</f>
        <v>BPD2008</v>
      </c>
      <c r="T24"/>
      <c r="U24"/>
      <c r="V24"/>
      <c r="W24"/>
      <c r="X24"/>
      <c r="Y24" s="83">
        <v>2008</v>
      </c>
      <c r="Z24" s="2">
        <f t="shared" ref="Z24:AD25" si="20">IF($Q24="B", (G24*$N24),0)</f>
        <v>0</v>
      </c>
      <c r="AA24" s="2">
        <f t="shared" si="20"/>
        <v>8</v>
      </c>
      <c r="AB24" s="2">
        <f t="shared" si="20"/>
        <v>0</v>
      </c>
      <c r="AC24" s="2">
        <f t="shared" si="20"/>
        <v>1.6</v>
      </c>
      <c r="AD24" s="2">
        <f t="shared" si="20"/>
        <v>0</v>
      </c>
      <c r="AE24" s="3">
        <f>IF($Q24="B", (F24*$N24),0)</f>
        <v>55</v>
      </c>
      <c r="AF24" s="71"/>
      <c r="AG24" s="2"/>
      <c r="AH24" s="2"/>
      <c r="AJ24" s="78">
        <f t="shared" ref="AJ24:AN25" si="21">IF($Q24="C", (G24*$N24),0)</f>
        <v>0</v>
      </c>
      <c r="AK24" s="10">
        <f t="shared" si="21"/>
        <v>0</v>
      </c>
      <c r="AL24" s="10">
        <f t="shared" si="21"/>
        <v>0</v>
      </c>
      <c r="AM24" s="10">
        <f t="shared" si="21"/>
        <v>0</v>
      </c>
      <c r="AN24" s="10">
        <f t="shared" si="21"/>
        <v>0</v>
      </c>
      <c r="AO24" s="2">
        <f>IF($Q24="C", (F24*$N24),0)</f>
        <v>0</v>
      </c>
      <c r="AP24" s="71"/>
    </row>
    <row r="25" spans="1:42">
      <c r="A25" s="100" t="s">
        <v>160</v>
      </c>
      <c r="B25" s="39" t="s">
        <v>79</v>
      </c>
      <c r="C25">
        <v>1</v>
      </c>
      <c r="D25" s="39" t="s">
        <v>80</v>
      </c>
      <c r="E25" s="30">
        <v>80</v>
      </c>
      <c r="F25" s="127">
        <f>E25*C25</f>
        <v>80</v>
      </c>
      <c r="G25" s="140">
        <v>0</v>
      </c>
      <c r="H25" s="140">
        <v>5</v>
      </c>
      <c r="I25" s="140">
        <v>0</v>
      </c>
      <c r="J25" s="140">
        <v>0</v>
      </c>
      <c r="K25" s="141">
        <v>0</v>
      </c>
      <c r="L25" t="s">
        <v>8</v>
      </c>
      <c r="M25" s="30">
        <f>((Shop*G25)+(M_Tech*H25)+(CMM*I25)+(ENG*J25)+(DES*K25))*N25</f>
        <v>850</v>
      </c>
      <c r="N25">
        <f>N23</f>
        <v>2</v>
      </c>
      <c r="O25" s="40">
        <f>M25+(N25*F25)</f>
        <v>1010</v>
      </c>
      <c r="P25" s="40"/>
      <c r="Q25" s="106" t="s">
        <v>54</v>
      </c>
      <c r="R25" s="183" t="s">
        <v>136</v>
      </c>
      <c r="S25" s="190" t="str">
        <f>CONCATENATE(Q25,R25,Y25)</f>
        <v>BPD2008</v>
      </c>
      <c r="T25"/>
      <c r="U25"/>
      <c r="V25"/>
      <c r="W25"/>
      <c r="X25"/>
      <c r="Y25" s="83">
        <v>2008</v>
      </c>
      <c r="Z25" s="2">
        <f t="shared" si="20"/>
        <v>0</v>
      </c>
      <c r="AA25" s="2">
        <f t="shared" si="20"/>
        <v>10</v>
      </c>
      <c r="AB25" s="2">
        <f t="shared" si="20"/>
        <v>0</v>
      </c>
      <c r="AC25" s="2">
        <f t="shared" si="20"/>
        <v>0</v>
      </c>
      <c r="AD25" s="2">
        <f t="shared" si="20"/>
        <v>0</v>
      </c>
      <c r="AE25" s="3">
        <f>IF($Q25="B", (F25*$N25),0)</f>
        <v>160</v>
      </c>
      <c r="AF25" s="71"/>
      <c r="AG25" s="2"/>
      <c r="AH25" s="2"/>
      <c r="AJ25" s="78">
        <f t="shared" si="21"/>
        <v>0</v>
      </c>
      <c r="AK25" s="10">
        <f t="shared" si="21"/>
        <v>0</v>
      </c>
      <c r="AL25" s="10">
        <f t="shared" si="21"/>
        <v>0</v>
      </c>
      <c r="AM25" s="10">
        <f t="shared" si="21"/>
        <v>0</v>
      </c>
      <c r="AN25" s="10">
        <f t="shared" si="21"/>
        <v>0</v>
      </c>
      <c r="AO25" s="2">
        <f>IF($Q25="C", (F25*$N25),0)</f>
        <v>0</v>
      </c>
      <c r="AP25" s="71"/>
    </row>
    <row r="26" spans="1:42">
      <c r="A26" s="42" t="s">
        <v>83</v>
      </c>
      <c r="B26" s="7"/>
      <c r="C26" s="7"/>
      <c r="D26" s="7"/>
      <c r="E26" s="9"/>
      <c r="F26" s="8"/>
      <c r="G26" s="142"/>
      <c r="H26" s="142"/>
      <c r="I26" s="142"/>
      <c r="J26" s="142"/>
      <c r="K26" s="143"/>
      <c r="L26" s="7"/>
      <c r="M26" s="9">
        <f>SUMIF(Q20:Q25,"B",M20:M25)</f>
        <v>1706</v>
      </c>
      <c r="N26" s="228" t="s">
        <v>98</v>
      </c>
      <c r="O26" s="229"/>
      <c r="P26" s="230"/>
      <c r="Q26" s="107"/>
      <c r="R26" s="186"/>
      <c r="S26" s="191"/>
      <c r="T26" s="7"/>
      <c r="U26" s="7"/>
      <c r="V26" s="7"/>
      <c r="W26" s="7"/>
      <c r="X26" s="7"/>
      <c r="Y26" s="84"/>
      <c r="Z26" s="11">
        <f>SUM(Z19:Z25)</f>
        <v>0</v>
      </c>
      <c r="AA26" s="11">
        <f>SUM(AA19:AA25)</f>
        <v>18</v>
      </c>
      <c r="AB26" s="11">
        <f>SUM(AB19:AB25)</f>
        <v>0</v>
      </c>
      <c r="AC26" s="11">
        <f>SUM(AC19:AC25)</f>
        <v>1.6</v>
      </c>
      <c r="AD26" s="11">
        <f>SUM(AD19:AD25)</f>
        <v>0</v>
      </c>
      <c r="AE26" s="9"/>
      <c r="AF26" s="8">
        <f>SUM(AE19:AE25)</f>
        <v>215</v>
      </c>
      <c r="AG26" s="9">
        <f>(Shop*Z26)+M_Tech*AA26+CMM*AB26+ENG*AC26+DES*AD26+AF26</f>
        <v>1921</v>
      </c>
      <c r="AH26" s="9"/>
      <c r="AI26" s="8">
        <f>Shop*AJ26+M_Tech*AK26+CMM*AL26+ENG*AM26+DES*AN26+AP26</f>
        <v>1720</v>
      </c>
      <c r="AJ26" s="11">
        <f>SUM(AJ19:AJ25)</f>
        <v>0</v>
      </c>
      <c r="AK26" s="11">
        <f>SUM(AK19:AK25)</f>
        <v>0</v>
      </c>
      <c r="AL26" s="11">
        <f>SUM(AL19:AL25)</f>
        <v>0</v>
      </c>
      <c r="AM26" s="11">
        <f>SUM(AM19:AM25)</f>
        <v>2</v>
      </c>
      <c r="AN26" s="11">
        <f>SUM(AN19:AN25)</f>
        <v>0</v>
      </c>
      <c r="AO26" s="9"/>
      <c r="AP26" s="8">
        <f>SUM(AO19:AO25)</f>
        <v>1500</v>
      </c>
    </row>
    <row r="27" spans="1:42">
      <c r="F27" s="127"/>
      <c r="G27" s="140"/>
      <c r="H27" s="140"/>
      <c r="I27" s="140"/>
      <c r="J27" s="140"/>
      <c r="K27" s="141"/>
      <c r="M27" s="30"/>
      <c r="N27"/>
      <c r="O27" s="40"/>
      <c r="P27" s="40"/>
      <c r="Q27" s="85"/>
      <c r="R27" s="184"/>
      <c r="S27" s="196"/>
      <c r="T27"/>
      <c r="U27"/>
      <c r="V27"/>
      <c r="W27"/>
      <c r="X27"/>
      <c r="Y27" s="86"/>
      <c r="Z27" s="72"/>
      <c r="AA27" s="72"/>
      <c r="AB27" s="72"/>
      <c r="AC27" s="72"/>
      <c r="AD27" s="72"/>
      <c r="AE27" s="73"/>
      <c r="AF27" s="74"/>
      <c r="AG27" s="1"/>
      <c r="AH27" s="1"/>
      <c r="AJ27" s="79"/>
      <c r="AK27" s="2"/>
      <c r="AL27" s="2"/>
      <c r="AM27" s="2"/>
      <c r="AN27" s="2"/>
      <c r="AO27" s="2"/>
      <c r="AP27" s="71"/>
    </row>
    <row r="28" spans="1:42" ht="15.75">
      <c r="A28" s="103" t="s">
        <v>41</v>
      </c>
      <c r="F28" s="127"/>
      <c r="G28" s="140"/>
      <c r="H28" s="140"/>
      <c r="I28" s="140"/>
      <c r="J28" s="140"/>
      <c r="K28" s="141"/>
      <c r="M28" s="30"/>
      <c r="N28"/>
      <c r="O28" s="40"/>
      <c r="P28" s="40"/>
      <c r="Q28" s="106"/>
      <c r="R28" s="183"/>
      <c r="S28" s="190"/>
      <c r="T28"/>
      <c r="U28"/>
      <c r="V28"/>
      <c r="W28"/>
      <c r="X28"/>
      <c r="Y28" s="83"/>
      <c r="Z28" s="10"/>
      <c r="AA28" s="10"/>
      <c r="AB28" s="10"/>
      <c r="AC28" s="10"/>
      <c r="AD28" s="10"/>
      <c r="AE28" s="3"/>
      <c r="AF28" s="71"/>
      <c r="AG28" s="2"/>
      <c r="AH28" s="2"/>
      <c r="AJ28" s="79"/>
      <c r="AK28" s="2"/>
      <c r="AL28" s="2"/>
      <c r="AM28" s="2"/>
      <c r="AN28" s="2"/>
      <c r="AO28" s="2"/>
      <c r="AP28" s="71"/>
    </row>
    <row r="29" spans="1:42" s="104" customFormat="1">
      <c r="A29" s="101" t="s">
        <v>152</v>
      </c>
      <c r="E29" s="119"/>
      <c r="F29" s="128"/>
      <c r="G29" s="144"/>
      <c r="H29" s="144"/>
      <c r="I29" s="144"/>
      <c r="J29" s="144"/>
      <c r="K29" s="145"/>
      <c r="L29" s="117"/>
      <c r="M29" s="117"/>
      <c r="N29" s="104">
        <v>1</v>
      </c>
      <c r="O29" s="110"/>
      <c r="P29" s="110"/>
      <c r="Q29" s="106"/>
      <c r="R29" s="183"/>
      <c r="S29" s="190"/>
      <c r="T29"/>
      <c r="U29"/>
      <c r="V29"/>
      <c r="W29"/>
      <c r="X29"/>
      <c r="Y29" s="111"/>
      <c r="Z29" s="112"/>
      <c r="AA29" s="112"/>
      <c r="AB29" s="113"/>
      <c r="AC29" s="112"/>
      <c r="AD29" s="112"/>
      <c r="AE29" s="47"/>
      <c r="AF29" s="114"/>
      <c r="AG29" s="99"/>
      <c r="AH29" s="99"/>
      <c r="AI29" s="30"/>
      <c r="AJ29" s="115"/>
      <c r="AK29" s="112"/>
      <c r="AL29" s="112"/>
      <c r="AM29" s="112"/>
      <c r="AN29" s="112"/>
      <c r="AO29" s="99"/>
      <c r="AP29" s="114"/>
    </row>
    <row r="30" spans="1:42">
      <c r="A30" s="100" t="s">
        <v>153</v>
      </c>
      <c r="B30" s="39" t="s">
        <v>45</v>
      </c>
      <c r="C30">
        <v>75</v>
      </c>
      <c r="D30" s="39" t="s">
        <v>44</v>
      </c>
      <c r="E30" s="30">
        <v>10</v>
      </c>
      <c r="F30" s="127">
        <f>E30*C30</f>
        <v>750</v>
      </c>
      <c r="G30" s="140">
        <v>40</v>
      </c>
      <c r="H30" s="140">
        <v>1</v>
      </c>
      <c r="I30" s="140">
        <v>4</v>
      </c>
      <c r="J30" s="140">
        <v>0</v>
      </c>
      <c r="K30" s="141">
        <v>0</v>
      </c>
      <c r="L30" t="s">
        <v>8</v>
      </c>
      <c r="M30" s="30">
        <f>((Shop*G30)+(M_Tech*H30)+(CMM*I30)+(ENG*J30)+(DES*K30))*N30</f>
        <v>4085</v>
      </c>
      <c r="N30">
        <v>1</v>
      </c>
      <c r="O30" s="40">
        <f>M30+(N30*F30)</f>
        <v>4835</v>
      </c>
      <c r="P30" s="40"/>
      <c r="Q30" s="106" t="s">
        <v>54</v>
      </c>
      <c r="R30" s="183" t="s">
        <v>137</v>
      </c>
      <c r="S30" s="190" t="str">
        <f>CONCATENATE(Q30,R30,Y30)</f>
        <v>BPT2008</v>
      </c>
      <c r="T30"/>
      <c r="U30"/>
      <c r="V30"/>
      <c r="W30"/>
      <c r="X30"/>
      <c r="Y30" s="83">
        <v>2008</v>
      </c>
      <c r="Z30" s="2">
        <f t="shared" ref="Z30:AD32" si="22">IF($Q30="B", (G30*$N30),0)</f>
        <v>40</v>
      </c>
      <c r="AA30" s="2">
        <f t="shared" si="22"/>
        <v>1</v>
      </c>
      <c r="AB30" s="2">
        <f t="shared" si="22"/>
        <v>4</v>
      </c>
      <c r="AC30" s="2">
        <f t="shared" si="22"/>
        <v>0</v>
      </c>
      <c r="AD30" s="2">
        <f t="shared" si="22"/>
        <v>0</v>
      </c>
      <c r="AE30" s="3">
        <f>IF($Q30="B", (F30*$N30),0)</f>
        <v>750</v>
      </c>
      <c r="AF30" s="71"/>
      <c r="AG30" s="2"/>
      <c r="AH30" s="2"/>
      <c r="AJ30" s="78">
        <f t="shared" ref="AJ30:AN32" si="23">IF($Q30="C", (G30*$N30),0)</f>
        <v>0</v>
      </c>
      <c r="AK30" s="10">
        <f t="shared" si="23"/>
        <v>0</v>
      </c>
      <c r="AL30" s="10">
        <f t="shared" si="23"/>
        <v>0</v>
      </c>
      <c r="AM30" s="10">
        <f t="shared" si="23"/>
        <v>0</v>
      </c>
      <c r="AN30" s="10">
        <f t="shared" si="23"/>
        <v>0</v>
      </c>
      <c r="AO30" s="2">
        <f>IF($Q30="C", (F30*$N30),0)</f>
        <v>0</v>
      </c>
      <c r="AP30" s="71"/>
    </row>
    <row r="31" spans="1:42">
      <c r="A31" s="100" t="s">
        <v>154</v>
      </c>
      <c r="B31" s="39" t="s">
        <v>45</v>
      </c>
      <c r="C31">
        <v>0</v>
      </c>
      <c r="D31" s="39" t="s">
        <v>44</v>
      </c>
      <c r="E31" s="30">
        <v>10</v>
      </c>
      <c r="F31" s="127">
        <f>E31*C31</f>
        <v>0</v>
      </c>
      <c r="G31" s="140">
        <v>24</v>
      </c>
      <c r="H31" s="140">
        <v>1</v>
      </c>
      <c r="I31" s="140">
        <v>0</v>
      </c>
      <c r="J31" s="140">
        <v>8</v>
      </c>
      <c r="K31" s="141">
        <v>0</v>
      </c>
      <c r="L31" t="s">
        <v>8</v>
      </c>
      <c r="M31" s="30">
        <f>((Shop*G31)+(M_Tech*H31)+(CMM*I31)+(ENG*J31)+(DES*K31))*N31</f>
        <v>0</v>
      </c>
      <c r="N31">
        <v>0</v>
      </c>
      <c r="O31" s="40">
        <f>M31+(N31*F31)</f>
        <v>0</v>
      </c>
      <c r="P31" s="40"/>
      <c r="Q31" s="106" t="s">
        <v>54</v>
      </c>
      <c r="R31" s="183" t="s">
        <v>137</v>
      </c>
      <c r="S31" s="190" t="str">
        <f>CONCATENATE(Q31,R31,Y31)</f>
        <v>BPT2008</v>
      </c>
      <c r="T31"/>
      <c r="U31"/>
      <c r="V31"/>
      <c r="W31"/>
      <c r="X31"/>
      <c r="Y31" s="83">
        <v>2008</v>
      </c>
      <c r="Z31" s="2">
        <f t="shared" si="22"/>
        <v>0</v>
      </c>
      <c r="AA31" s="2">
        <f t="shared" si="22"/>
        <v>0</v>
      </c>
      <c r="AB31" s="2">
        <f t="shared" si="22"/>
        <v>0</v>
      </c>
      <c r="AC31" s="2">
        <f t="shared" si="22"/>
        <v>0</v>
      </c>
      <c r="AD31" s="2">
        <f t="shared" si="22"/>
        <v>0</v>
      </c>
      <c r="AE31" s="3">
        <f>IF($Q31="B", (F31*$N31),0)</f>
        <v>0</v>
      </c>
      <c r="AF31" s="71"/>
      <c r="AG31" s="2"/>
      <c r="AH31" s="2"/>
      <c r="AJ31" s="78">
        <f t="shared" si="23"/>
        <v>0</v>
      </c>
      <c r="AK31" s="10">
        <f t="shared" si="23"/>
        <v>0</v>
      </c>
      <c r="AL31" s="10">
        <f t="shared" si="23"/>
        <v>0</v>
      </c>
      <c r="AM31" s="10">
        <f t="shared" si="23"/>
        <v>0</v>
      </c>
      <c r="AN31" s="10">
        <f t="shared" si="23"/>
        <v>0</v>
      </c>
      <c r="AO31" s="2">
        <f>IF($Q31="C", (F31*$N31),0)</f>
        <v>0</v>
      </c>
      <c r="AP31" s="71"/>
    </row>
    <row r="32" spans="1:42">
      <c r="A32" s="100" t="s">
        <v>155</v>
      </c>
      <c r="B32" s="39" t="s">
        <v>45</v>
      </c>
      <c r="C32">
        <v>75</v>
      </c>
      <c r="D32" s="39" t="s">
        <v>44</v>
      </c>
      <c r="E32" s="30">
        <v>10</v>
      </c>
      <c r="F32" s="127">
        <f>E32*C32</f>
        <v>750</v>
      </c>
      <c r="G32" s="140">
        <v>40</v>
      </c>
      <c r="H32" s="140">
        <v>1</v>
      </c>
      <c r="I32" s="140">
        <v>4</v>
      </c>
      <c r="J32" s="140">
        <v>8</v>
      </c>
      <c r="K32" s="141">
        <v>0</v>
      </c>
      <c r="L32" t="s">
        <v>8</v>
      </c>
      <c r="M32" s="30">
        <f>((Shop*G32)+(M_Tech*H32)+(CMM*I32)+(ENG*J32)+(DES*K32))*N32</f>
        <v>0</v>
      </c>
      <c r="N32">
        <v>0</v>
      </c>
      <c r="O32" s="40">
        <f>M32+(N32*F32)</f>
        <v>0</v>
      </c>
      <c r="P32" s="40"/>
      <c r="Q32" s="106" t="s">
        <v>55</v>
      </c>
      <c r="R32" s="183" t="s">
        <v>137</v>
      </c>
      <c r="S32" s="190" t="str">
        <f>CONCATENATE(Q32,R32,Y32)</f>
        <v>CPT2008</v>
      </c>
      <c r="T32"/>
      <c r="U32"/>
      <c r="V32"/>
      <c r="W32"/>
      <c r="X32"/>
      <c r="Y32" s="83">
        <v>2008</v>
      </c>
      <c r="Z32" s="2">
        <f t="shared" si="22"/>
        <v>0</v>
      </c>
      <c r="AA32" s="2">
        <f t="shared" si="22"/>
        <v>0</v>
      </c>
      <c r="AB32" s="2">
        <f t="shared" si="22"/>
        <v>0</v>
      </c>
      <c r="AC32" s="2">
        <f t="shared" si="22"/>
        <v>0</v>
      </c>
      <c r="AD32" s="2">
        <f t="shared" si="22"/>
        <v>0</v>
      </c>
      <c r="AE32" s="3">
        <f>IF($Q32="B", (F32*$N32),0)</f>
        <v>0</v>
      </c>
      <c r="AF32" s="71"/>
      <c r="AG32" s="2"/>
      <c r="AH32" s="2"/>
      <c r="AJ32" s="78">
        <f t="shared" si="23"/>
        <v>0</v>
      </c>
      <c r="AK32" s="10">
        <f t="shared" si="23"/>
        <v>0</v>
      </c>
      <c r="AL32" s="10">
        <f t="shared" si="23"/>
        <v>0</v>
      </c>
      <c r="AM32" s="10">
        <f t="shared" si="23"/>
        <v>0</v>
      </c>
      <c r="AN32" s="10">
        <f t="shared" si="23"/>
        <v>0</v>
      </c>
      <c r="AO32" s="2">
        <f>IF($Q32="C", (F32*$N32),0)</f>
        <v>0</v>
      </c>
      <c r="AP32" s="71"/>
    </row>
    <row r="33" spans="1:42" s="104" customFormat="1">
      <c r="A33" s="101" t="s">
        <v>84</v>
      </c>
      <c r="E33" s="119"/>
      <c r="F33" s="128"/>
      <c r="G33" s="144"/>
      <c r="H33" s="144"/>
      <c r="I33" s="144"/>
      <c r="J33" s="144"/>
      <c r="K33" s="145"/>
      <c r="L33" s="117"/>
      <c r="M33" s="117"/>
      <c r="N33" s="104">
        <v>0</v>
      </c>
      <c r="O33" s="110"/>
      <c r="P33" s="110"/>
      <c r="Q33" s="106"/>
      <c r="R33" s="183"/>
      <c r="S33" s="190"/>
      <c r="T33"/>
      <c r="U33"/>
      <c r="V33"/>
      <c r="W33"/>
      <c r="X33"/>
      <c r="Y33" s="111"/>
      <c r="Z33" s="112"/>
      <c r="AA33" s="112"/>
      <c r="AB33" s="113"/>
      <c r="AC33" s="112"/>
      <c r="AD33" s="112"/>
      <c r="AE33" s="47"/>
      <c r="AF33" s="114"/>
      <c r="AG33" s="99"/>
      <c r="AH33" s="99"/>
      <c r="AI33" s="30"/>
      <c r="AJ33" s="115"/>
      <c r="AK33" s="112"/>
      <c r="AL33" s="112"/>
      <c r="AM33" s="112"/>
      <c r="AN33" s="112"/>
      <c r="AO33" s="99"/>
      <c r="AP33" s="114"/>
    </row>
    <row r="34" spans="1:42">
      <c r="A34" s="100" t="s">
        <v>85</v>
      </c>
      <c r="B34" s="39" t="s">
        <v>45</v>
      </c>
      <c r="C34">
        <v>75</v>
      </c>
      <c r="D34" s="39" t="s">
        <v>44</v>
      </c>
      <c r="E34" s="30">
        <v>10</v>
      </c>
      <c r="F34" s="127">
        <f>E34*C34</f>
        <v>750</v>
      </c>
      <c r="G34" s="140">
        <v>40</v>
      </c>
      <c r="H34" s="140">
        <v>0</v>
      </c>
      <c r="I34" s="140">
        <v>4</v>
      </c>
      <c r="J34" s="140">
        <v>8</v>
      </c>
      <c r="K34" s="141">
        <v>0</v>
      </c>
      <c r="L34" t="s">
        <v>8</v>
      </c>
      <c r="M34" s="30">
        <f>((Shop*G34)+(M_Tech*H34)+(CMM*I34)+(ENG*J34)+(DES*K34))*N34</f>
        <v>0</v>
      </c>
      <c r="N34">
        <v>0</v>
      </c>
      <c r="O34" s="40">
        <f>M34+(N34*F34)</f>
        <v>0</v>
      </c>
      <c r="P34" s="40"/>
      <c r="Q34" s="106" t="s">
        <v>55</v>
      </c>
      <c r="R34" s="183" t="s">
        <v>136</v>
      </c>
      <c r="S34" s="190" t="str">
        <f>CONCATENATE(Q34,R34,Y34)</f>
        <v>CPD2009</v>
      </c>
      <c r="T34"/>
      <c r="U34"/>
      <c r="V34"/>
      <c r="W34"/>
      <c r="X34"/>
      <c r="Y34" s="83">
        <v>2009</v>
      </c>
      <c r="Z34" s="2">
        <f>IF($Q34="B", (G34*$N34),0)</f>
        <v>0</v>
      </c>
      <c r="AA34" s="2">
        <f>IF($Q34="B", (H34*$N34),0)</f>
        <v>0</v>
      </c>
      <c r="AB34" s="2">
        <f>IF($Q34="B", (I34*$N34),0)</f>
        <v>0</v>
      </c>
      <c r="AC34" s="2">
        <f>IF($Q34="B", (J34*$N34),0)</f>
        <v>0</v>
      </c>
      <c r="AD34" s="2">
        <f>IF($Q34="B", (K34*$N34),0)</f>
        <v>0</v>
      </c>
      <c r="AE34" s="3">
        <f>IF($Q34="B", (F34*$N34),0)</f>
        <v>0</v>
      </c>
      <c r="AF34" s="71"/>
      <c r="AG34" s="2"/>
      <c r="AH34" s="2"/>
      <c r="AJ34" s="78">
        <f>IF($Q34="C", (G34*$N34),0)</f>
        <v>0</v>
      </c>
      <c r="AK34" s="10">
        <f>IF($Q34="C", (H34*$N34),0)</f>
        <v>0</v>
      </c>
      <c r="AL34" s="10">
        <f>IF($Q34="C", (I34*$N34),0)</f>
        <v>0</v>
      </c>
      <c r="AM34" s="10">
        <f>IF($Q34="C", (J34*$N34),0)</f>
        <v>0</v>
      </c>
      <c r="AN34" s="10">
        <f>IF($Q34="C", (K34*$N34),0)</f>
        <v>0</v>
      </c>
      <c r="AO34" s="2">
        <f>IF($Q34="C", (F34*$N34),0)</f>
        <v>0</v>
      </c>
      <c r="AP34" s="71"/>
    </row>
    <row r="35" spans="1:42" s="104" customFormat="1">
      <c r="A35" s="101" t="s">
        <v>91</v>
      </c>
      <c r="E35" s="119"/>
      <c r="F35" s="128"/>
      <c r="G35" s="144"/>
      <c r="H35" s="144"/>
      <c r="I35" s="144"/>
      <c r="J35" s="144"/>
      <c r="K35" s="145"/>
      <c r="L35" s="117"/>
      <c r="M35" s="117"/>
      <c r="N35" s="104">
        <v>1</v>
      </c>
      <c r="O35" s="110"/>
      <c r="P35" s="110"/>
      <c r="Q35" s="106"/>
      <c r="R35" s="183"/>
      <c r="S35" s="190"/>
      <c r="T35"/>
      <c r="U35"/>
      <c r="V35"/>
      <c r="W35"/>
      <c r="X35"/>
      <c r="Y35" s="111"/>
      <c r="Z35" s="112"/>
      <c r="AA35" s="112"/>
      <c r="AB35" s="113"/>
      <c r="AC35" s="112"/>
      <c r="AD35" s="112"/>
      <c r="AE35" s="47"/>
      <c r="AF35" s="114"/>
      <c r="AG35" s="99"/>
      <c r="AH35" s="99"/>
      <c r="AI35" s="30"/>
      <c r="AJ35" s="115"/>
      <c r="AK35" s="112"/>
      <c r="AL35" s="112"/>
      <c r="AM35" s="112"/>
      <c r="AN35" s="112"/>
      <c r="AO35" s="99"/>
      <c r="AP35" s="114"/>
    </row>
    <row r="36" spans="1:42">
      <c r="A36" s="100" t="s">
        <v>125</v>
      </c>
      <c r="B36" s="39" t="s">
        <v>7</v>
      </c>
      <c r="C36">
        <v>8</v>
      </c>
      <c r="D36" s="39" t="s">
        <v>44</v>
      </c>
      <c r="E36" s="30">
        <v>10</v>
      </c>
      <c r="F36" s="127">
        <f>E36*C36</f>
        <v>80</v>
      </c>
      <c r="G36" s="140">
        <v>24</v>
      </c>
      <c r="H36" s="140">
        <v>0</v>
      </c>
      <c r="I36" s="140">
        <v>0</v>
      </c>
      <c r="J36" s="140">
        <v>16</v>
      </c>
      <c r="K36" s="141">
        <v>0</v>
      </c>
      <c r="L36" t="s">
        <v>8</v>
      </c>
      <c r="M36" s="30">
        <f>((Shop*G36)+(M_Tech*H36)+(CMM*I36)+(ENG*J36)+(DES*K36))*N36</f>
        <v>3920</v>
      </c>
      <c r="N36">
        <v>1</v>
      </c>
      <c r="O36" s="40">
        <f>M36+(N36*F36)</f>
        <v>4000</v>
      </c>
      <c r="P36" s="40"/>
      <c r="Q36" s="106" t="s">
        <v>55</v>
      </c>
      <c r="R36" s="183" t="s">
        <v>137</v>
      </c>
      <c r="S36" s="190" t="str">
        <f>CONCATENATE(Q36,R36,Y36)</f>
        <v>CPT2008</v>
      </c>
      <c r="T36"/>
      <c r="U36"/>
      <c r="V36"/>
      <c r="W36"/>
      <c r="X36"/>
      <c r="Y36" s="83">
        <v>2008</v>
      </c>
      <c r="Z36" s="2">
        <f>IF($Q36="B", (G36*$N36),0)</f>
        <v>0</v>
      </c>
      <c r="AA36" s="2">
        <f>IF($Q36="B", (H36*$N36),0)</f>
        <v>0</v>
      </c>
      <c r="AB36" s="2">
        <f>IF($Q36="B", (I36*$N36),0)</f>
        <v>0</v>
      </c>
      <c r="AC36" s="2">
        <f>IF($Q36="B", (J36*$N36),0)</f>
        <v>0</v>
      </c>
      <c r="AD36" s="2">
        <f>IF($Q36="B", (K36*$N36),0)</f>
        <v>0</v>
      </c>
      <c r="AE36" s="3">
        <f>IF($Q36="B", (F36*$N36),0)</f>
        <v>0</v>
      </c>
      <c r="AF36" s="71"/>
      <c r="AG36" s="2"/>
      <c r="AH36" s="2"/>
      <c r="AJ36" s="78">
        <f>IF($Q36="C", (G36*$N36),0)</f>
        <v>24</v>
      </c>
      <c r="AK36" s="10">
        <f>IF($Q36="C", (H36*$N36),0)</f>
        <v>0</v>
      </c>
      <c r="AL36" s="10">
        <f>IF($Q36="C", (I36*$N36),0)</f>
        <v>0</v>
      </c>
      <c r="AM36" s="10">
        <f>IF($Q36="C", (J36*$N36),0)</f>
        <v>16</v>
      </c>
      <c r="AN36" s="10">
        <f>IF($Q36="C", (K36*$N36),0)</f>
        <v>0</v>
      </c>
      <c r="AO36" s="2">
        <f>IF($Q36="C", (F36*$N36),0)</f>
        <v>80</v>
      </c>
      <c r="AP36" s="71"/>
    </row>
    <row r="37" spans="1:42" s="104" customFormat="1">
      <c r="A37" s="101" t="s">
        <v>88</v>
      </c>
      <c r="E37" s="119"/>
      <c r="F37" s="128"/>
      <c r="G37" s="144"/>
      <c r="H37" s="144"/>
      <c r="I37" s="144"/>
      <c r="J37" s="144"/>
      <c r="K37" s="145"/>
      <c r="L37" s="117"/>
      <c r="M37" s="117"/>
      <c r="N37" s="104">
        <v>0</v>
      </c>
      <c r="O37" s="110"/>
      <c r="P37" s="110"/>
      <c r="Q37" s="106"/>
      <c r="R37" s="183"/>
      <c r="S37" s="190"/>
      <c r="T37"/>
      <c r="U37"/>
      <c r="V37"/>
      <c r="W37"/>
      <c r="X37"/>
      <c r="Y37" s="111"/>
      <c r="Z37" s="112"/>
      <c r="AA37" s="112"/>
      <c r="AB37" s="113"/>
      <c r="AC37" s="112"/>
      <c r="AD37" s="112"/>
      <c r="AE37" s="47"/>
      <c r="AF37" s="114"/>
      <c r="AG37" s="99"/>
      <c r="AH37" s="99"/>
      <c r="AI37" s="30"/>
      <c r="AJ37" s="115"/>
      <c r="AK37" s="112"/>
      <c r="AL37" s="112"/>
      <c r="AM37" s="112"/>
      <c r="AN37" s="112"/>
      <c r="AO37" s="99"/>
      <c r="AP37" s="114"/>
    </row>
    <row r="38" spans="1:42">
      <c r="A38" s="100" t="s">
        <v>89</v>
      </c>
      <c r="B38" s="39" t="s">
        <v>7</v>
      </c>
      <c r="C38">
        <v>8</v>
      </c>
      <c r="D38" s="39" t="s">
        <v>44</v>
      </c>
      <c r="E38" s="30">
        <v>10</v>
      </c>
      <c r="F38" s="127">
        <f>E38*C38</f>
        <v>80</v>
      </c>
      <c r="G38" s="140">
        <v>16</v>
      </c>
      <c r="H38" s="140">
        <v>0</v>
      </c>
      <c r="I38" s="140">
        <v>4</v>
      </c>
      <c r="J38" s="140">
        <v>8</v>
      </c>
      <c r="K38" s="141">
        <v>0</v>
      </c>
      <c r="L38" t="s">
        <v>8</v>
      </c>
      <c r="M38" s="30">
        <f>((Shop*G38)+(M_Tech*H38)+(CMM*I38)+(ENG*J38)+(DES*K38))*N38</f>
        <v>0</v>
      </c>
      <c r="N38">
        <v>0</v>
      </c>
      <c r="O38" s="40">
        <f>M38+(N38*F38)</f>
        <v>0</v>
      </c>
      <c r="P38" s="40"/>
      <c r="Q38" s="106" t="s">
        <v>55</v>
      </c>
      <c r="R38" s="183" t="s">
        <v>137</v>
      </c>
      <c r="S38" s="190" t="str">
        <f>CONCATENATE(Q38,R38,Y38)</f>
        <v>CPT2009</v>
      </c>
      <c r="T38"/>
      <c r="U38"/>
      <c r="V38"/>
      <c r="W38"/>
      <c r="X38"/>
      <c r="Y38" s="83">
        <v>2009</v>
      </c>
      <c r="Z38" s="2">
        <f>IF($Q38="B", (G38*$N38),0)</f>
        <v>0</v>
      </c>
      <c r="AA38" s="2">
        <f>IF($Q38="B", (H38*$N38),0)</f>
        <v>0</v>
      </c>
      <c r="AB38" s="2">
        <f>IF($Q38="B", (I38*$N38),0)</f>
        <v>0</v>
      </c>
      <c r="AC38" s="2">
        <f>IF($Q38="B", (J38*$N38),0)</f>
        <v>0</v>
      </c>
      <c r="AD38" s="2">
        <f>IF($Q38="B", (K38*$N38),0)</f>
        <v>0</v>
      </c>
      <c r="AE38" s="3">
        <f>IF($Q38="B", (F38*$N38),0)</f>
        <v>0</v>
      </c>
      <c r="AF38" s="71"/>
      <c r="AG38" s="2"/>
      <c r="AH38" s="2"/>
      <c r="AJ38" s="78">
        <f>IF($Q38="C", (G38*$N38),0)</f>
        <v>0</v>
      </c>
      <c r="AK38" s="10">
        <f>IF($Q38="C", (H38*$N38),0)</f>
        <v>0</v>
      </c>
      <c r="AL38" s="10">
        <f>IF($Q38="C", (I38*$N38),0)</f>
        <v>0</v>
      </c>
      <c r="AM38" s="10">
        <f>IF($Q38="C", (J38*$N38),0)</f>
        <v>0</v>
      </c>
      <c r="AN38" s="10">
        <f>IF($Q38="C", (K38*$N38),0)</f>
        <v>0</v>
      </c>
      <c r="AO38" s="2">
        <f>IF($Q38="C", (F38*$N38),0)</f>
        <v>0</v>
      </c>
      <c r="AP38" s="71"/>
    </row>
    <row r="39" spans="1:42" s="104" customFormat="1">
      <c r="A39" s="101" t="s">
        <v>156</v>
      </c>
      <c r="E39" s="116"/>
      <c r="F39" s="129"/>
      <c r="G39" s="146"/>
      <c r="H39" s="146"/>
      <c r="I39" s="146"/>
      <c r="J39" s="146"/>
      <c r="K39" s="147"/>
      <c r="M39" s="116"/>
      <c r="N39" s="104">
        <v>0</v>
      </c>
      <c r="O39" s="110"/>
      <c r="P39" s="110"/>
      <c r="Q39" s="106"/>
      <c r="R39" s="183"/>
      <c r="S39" s="190"/>
      <c r="T39"/>
      <c r="U39"/>
      <c r="V39"/>
      <c r="W39"/>
      <c r="X39"/>
      <c r="Y39" s="111"/>
      <c r="Z39" s="112"/>
      <c r="AA39" s="112"/>
      <c r="AB39" s="113"/>
      <c r="AC39" s="112"/>
      <c r="AD39" s="112"/>
      <c r="AE39" s="47"/>
      <c r="AF39" s="114"/>
      <c r="AG39" s="99"/>
      <c r="AH39" s="99"/>
      <c r="AI39" s="30"/>
      <c r="AJ39" s="115"/>
      <c r="AK39" s="112"/>
      <c r="AL39" s="112"/>
      <c r="AM39" s="112"/>
      <c r="AN39" s="112"/>
      <c r="AO39" s="99"/>
      <c r="AP39" s="114"/>
    </row>
    <row r="40" spans="1:42">
      <c r="A40" s="100" t="s">
        <v>93</v>
      </c>
      <c r="B40" s="39" t="s">
        <v>34</v>
      </c>
      <c r="C40">
        <v>0</v>
      </c>
      <c r="D40" s="39" t="s">
        <v>9</v>
      </c>
      <c r="E40" s="30">
        <v>0</v>
      </c>
      <c r="F40" s="127">
        <f>E40*C40</f>
        <v>0</v>
      </c>
      <c r="G40" s="140">
        <v>0</v>
      </c>
      <c r="H40" s="140">
        <v>4</v>
      </c>
      <c r="I40" s="140">
        <v>0</v>
      </c>
      <c r="J40" s="140">
        <v>2</v>
      </c>
      <c r="K40" s="141">
        <v>0</v>
      </c>
      <c r="L40" t="s">
        <v>8</v>
      </c>
      <c r="M40" s="30">
        <f>((Shop*G40)+(M_Tech*H40)+(CMM*I40)+(ENG*J40)+(DES*K40))*N40</f>
        <v>0</v>
      </c>
      <c r="N40">
        <v>0</v>
      </c>
      <c r="O40" s="40">
        <f>M40+(N40*F40)</f>
        <v>0</v>
      </c>
      <c r="P40" s="40"/>
      <c r="Q40" s="106" t="s">
        <v>54</v>
      </c>
      <c r="R40" s="183" t="s">
        <v>137</v>
      </c>
      <c r="S40" s="190" t="str">
        <f>CONCATENATE(Q40,R40,Y40)</f>
        <v>BPT2008</v>
      </c>
      <c r="T40"/>
      <c r="U40"/>
      <c r="V40"/>
      <c r="W40"/>
      <c r="X40"/>
      <c r="Y40" s="83">
        <v>2008</v>
      </c>
      <c r="Z40" s="2">
        <f t="shared" ref="Z40:AD43" si="24">IF($Q40="B", (G40*$N40),0)</f>
        <v>0</v>
      </c>
      <c r="AA40" s="2">
        <f t="shared" si="24"/>
        <v>0</v>
      </c>
      <c r="AB40" s="2">
        <f t="shared" si="24"/>
        <v>0</v>
      </c>
      <c r="AC40" s="2">
        <f t="shared" si="24"/>
        <v>0</v>
      </c>
      <c r="AD40" s="2">
        <f t="shared" si="24"/>
        <v>0</v>
      </c>
      <c r="AE40" s="3">
        <f>IF($Q40="B", (F40*$N40),0)</f>
        <v>0</v>
      </c>
      <c r="AF40" s="71"/>
      <c r="AG40" s="2"/>
      <c r="AH40" s="2"/>
      <c r="AJ40" s="78">
        <f t="shared" ref="AJ40:AN43" si="25">IF($Q40="C", (G40*$N40),0)</f>
        <v>0</v>
      </c>
      <c r="AK40" s="10">
        <f t="shared" si="25"/>
        <v>0</v>
      </c>
      <c r="AL40" s="10">
        <f t="shared" si="25"/>
        <v>0</v>
      </c>
      <c r="AM40" s="10">
        <f t="shared" si="25"/>
        <v>0</v>
      </c>
      <c r="AN40" s="10">
        <f t="shared" si="25"/>
        <v>0</v>
      </c>
      <c r="AO40" s="2">
        <f>IF($Q40="C", (F40*$N40),0)</f>
        <v>0</v>
      </c>
      <c r="AP40" s="71"/>
    </row>
    <row r="41" spans="1:42">
      <c r="A41" s="100" t="s">
        <v>86</v>
      </c>
      <c r="B41" s="39" t="s">
        <v>71</v>
      </c>
      <c r="C41">
        <v>0.25</v>
      </c>
      <c r="D41" s="39" t="s">
        <v>72</v>
      </c>
      <c r="E41" s="30">
        <v>55</v>
      </c>
      <c r="F41" s="127">
        <f>E41*C41</f>
        <v>13.75</v>
      </c>
      <c r="G41" s="140">
        <v>0</v>
      </c>
      <c r="H41" s="140">
        <v>4</v>
      </c>
      <c r="I41" s="140">
        <v>0</v>
      </c>
      <c r="J41" s="140">
        <v>1</v>
      </c>
      <c r="K41" s="141">
        <v>0</v>
      </c>
      <c r="L41" t="s">
        <v>8</v>
      </c>
      <c r="M41" s="30">
        <f>((Shop*G41)+(M_Tech*H41)+(CMM*I41)+(ENG*J41)+(DES*K41))*N41</f>
        <v>0</v>
      </c>
      <c r="N41">
        <f>N39</f>
        <v>0</v>
      </c>
      <c r="O41" s="40">
        <f>M41+(N41*F41)</f>
        <v>0</v>
      </c>
      <c r="P41" s="40"/>
      <c r="Q41" s="106" t="s">
        <v>54</v>
      </c>
      <c r="R41" s="183" t="s">
        <v>137</v>
      </c>
      <c r="S41" s="190" t="str">
        <f>CONCATENATE(Q41,R41,Y41)</f>
        <v>BPT2008</v>
      </c>
      <c r="T41"/>
      <c r="U41"/>
      <c r="V41"/>
      <c r="W41"/>
      <c r="X41"/>
      <c r="Y41" s="83">
        <v>2008</v>
      </c>
      <c r="Z41" s="2">
        <f t="shared" si="24"/>
        <v>0</v>
      </c>
      <c r="AA41" s="2">
        <f t="shared" si="24"/>
        <v>0</v>
      </c>
      <c r="AB41" s="2">
        <f t="shared" si="24"/>
        <v>0</v>
      </c>
      <c r="AC41" s="2">
        <f t="shared" si="24"/>
        <v>0</v>
      </c>
      <c r="AD41" s="2">
        <f t="shared" si="24"/>
        <v>0</v>
      </c>
      <c r="AE41" s="3">
        <f>IF($Q41="B", (F41*$N41),0)</f>
        <v>0</v>
      </c>
      <c r="AF41" s="71"/>
      <c r="AG41" s="2"/>
      <c r="AH41" s="2"/>
      <c r="AJ41" s="78">
        <f t="shared" si="25"/>
        <v>0</v>
      </c>
      <c r="AK41" s="10">
        <f t="shared" si="25"/>
        <v>0</v>
      </c>
      <c r="AL41" s="10">
        <f t="shared" si="25"/>
        <v>0</v>
      </c>
      <c r="AM41" s="10">
        <f t="shared" si="25"/>
        <v>0</v>
      </c>
      <c r="AN41" s="10">
        <f t="shared" si="25"/>
        <v>0</v>
      </c>
      <c r="AO41" s="2">
        <f>IF($Q41="C", (F41*$N41),0)</f>
        <v>0</v>
      </c>
      <c r="AP41" s="71"/>
    </row>
    <row r="42" spans="1:42">
      <c r="A42" s="100" t="s">
        <v>92</v>
      </c>
      <c r="B42" s="39" t="s">
        <v>34</v>
      </c>
      <c r="C42">
        <v>0</v>
      </c>
      <c r="D42" s="39" t="s">
        <v>9</v>
      </c>
      <c r="E42" s="30">
        <v>0</v>
      </c>
      <c r="F42" s="127">
        <f>E42*C42</f>
        <v>0</v>
      </c>
      <c r="G42" s="140">
        <v>0</v>
      </c>
      <c r="H42" s="140">
        <v>2</v>
      </c>
      <c r="I42" s="140">
        <v>0</v>
      </c>
      <c r="J42" s="140">
        <v>0</v>
      </c>
      <c r="K42" s="141">
        <v>0</v>
      </c>
      <c r="L42" t="s">
        <v>8</v>
      </c>
      <c r="M42" s="30">
        <f>((Shop*G42)+(M_Tech*H42)+(CMM*I42)+(ENG*J42)+(DES*K42))*N42</f>
        <v>0</v>
      </c>
      <c r="N42">
        <v>0</v>
      </c>
      <c r="O42" s="40">
        <f>M42+(N42*F42)</f>
        <v>0</v>
      </c>
      <c r="P42" s="40"/>
      <c r="Q42" s="106" t="s">
        <v>55</v>
      </c>
      <c r="R42" s="183" t="s">
        <v>137</v>
      </c>
      <c r="S42" s="190" t="str">
        <f>CONCATENATE(Q42,R42,Y42)</f>
        <v>CPT2008</v>
      </c>
      <c r="T42"/>
      <c r="U42"/>
      <c r="V42"/>
      <c r="W42"/>
      <c r="X42"/>
      <c r="Y42" s="83">
        <v>2008</v>
      </c>
      <c r="Z42" s="2">
        <f t="shared" si="24"/>
        <v>0</v>
      </c>
      <c r="AA42" s="2">
        <f t="shared" si="24"/>
        <v>0</v>
      </c>
      <c r="AB42" s="2">
        <f t="shared" si="24"/>
        <v>0</v>
      </c>
      <c r="AC42" s="2">
        <f t="shared" si="24"/>
        <v>0</v>
      </c>
      <c r="AD42" s="2">
        <f t="shared" si="24"/>
        <v>0</v>
      </c>
      <c r="AE42" s="3">
        <f>IF($Q42="B", (F42*$N42),0)</f>
        <v>0</v>
      </c>
      <c r="AF42" s="71"/>
      <c r="AG42" s="2"/>
      <c r="AH42" s="2"/>
      <c r="AJ42" s="78">
        <f t="shared" si="25"/>
        <v>0</v>
      </c>
      <c r="AK42" s="10">
        <f t="shared" si="25"/>
        <v>0</v>
      </c>
      <c r="AL42" s="10">
        <f t="shared" si="25"/>
        <v>0</v>
      </c>
      <c r="AM42" s="10">
        <f t="shared" si="25"/>
        <v>0</v>
      </c>
      <c r="AN42" s="10">
        <f t="shared" si="25"/>
        <v>0</v>
      </c>
      <c r="AO42" s="2">
        <f>IF($Q42="C", (F42*$N42),0)</f>
        <v>0</v>
      </c>
      <c r="AP42" s="71"/>
    </row>
    <row r="43" spans="1:42">
      <c r="A43" s="100" t="s">
        <v>87</v>
      </c>
      <c r="B43" s="39" t="s">
        <v>34</v>
      </c>
      <c r="C43">
        <v>0</v>
      </c>
      <c r="D43" s="39" t="s">
        <v>9</v>
      </c>
      <c r="E43" s="30">
        <v>0</v>
      </c>
      <c r="F43" s="127">
        <f>E43*C43</f>
        <v>0</v>
      </c>
      <c r="G43" s="140">
        <v>0</v>
      </c>
      <c r="H43" s="140">
        <v>4</v>
      </c>
      <c r="I43" s="140">
        <v>8</v>
      </c>
      <c r="J43" s="140">
        <v>1</v>
      </c>
      <c r="K43" s="141">
        <v>0</v>
      </c>
      <c r="L43" t="s">
        <v>8</v>
      </c>
      <c r="M43" s="30">
        <f>((Shop*G43)+(M_Tech*H43)+(CMM*I43)+(ENG*J43)+(DES*K43))*N43</f>
        <v>0</v>
      </c>
      <c r="N43">
        <f>N39</f>
        <v>0</v>
      </c>
      <c r="O43" s="40">
        <f>M43+(N43*F43)</f>
        <v>0</v>
      </c>
      <c r="P43" s="40"/>
      <c r="Q43" s="106" t="s">
        <v>54</v>
      </c>
      <c r="R43" s="183" t="s">
        <v>137</v>
      </c>
      <c r="S43" s="190" t="str">
        <f>CONCATENATE(Q43,R43,Y43)</f>
        <v>BPT2008</v>
      </c>
      <c r="T43"/>
      <c r="U43"/>
      <c r="V43"/>
      <c r="W43"/>
      <c r="X43"/>
      <c r="Y43" s="83">
        <v>2008</v>
      </c>
      <c r="Z43" s="2">
        <f t="shared" si="24"/>
        <v>0</v>
      </c>
      <c r="AA43" s="2">
        <f t="shared" si="24"/>
        <v>0</v>
      </c>
      <c r="AB43" s="2">
        <f t="shared" si="24"/>
        <v>0</v>
      </c>
      <c r="AC43" s="2">
        <f t="shared" si="24"/>
        <v>0</v>
      </c>
      <c r="AD43" s="2">
        <f t="shared" si="24"/>
        <v>0</v>
      </c>
      <c r="AE43" s="3">
        <f>IF($Q43="B", (F43*$N43),0)</f>
        <v>0</v>
      </c>
      <c r="AF43" s="71"/>
      <c r="AG43" s="2"/>
      <c r="AH43" s="2"/>
      <c r="AJ43" s="78">
        <f t="shared" si="25"/>
        <v>0</v>
      </c>
      <c r="AK43" s="10">
        <f t="shared" si="25"/>
        <v>0</v>
      </c>
      <c r="AL43" s="10">
        <f t="shared" si="25"/>
        <v>0</v>
      </c>
      <c r="AM43" s="10">
        <f t="shared" si="25"/>
        <v>0</v>
      </c>
      <c r="AN43" s="10">
        <f t="shared" si="25"/>
        <v>0</v>
      </c>
      <c r="AO43" s="2">
        <f>IF($Q43="C", (F43*$N43),0)</f>
        <v>0</v>
      </c>
      <c r="AP43" s="71"/>
    </row>
    <row r="44" spans="1:42" s="104" customFormat="1">
      <c r="A44" s="101" t="s">
        <v>90</v>
      </c>
      <c r="E44" s="116"/>
      <c r="F44" s="129"/>
      <c r="G44" s="146"/>
      <c r="H44" s="146"/>
      <c r="I44" s="146"/>
      <c r="J44" s="146"/>
      <c r="K44" s="147"/>
      <c r="M44" s="116"/>
      <c r="O44" s="110"/>
      <c r="P44" s="110"/>
      <c r="Q44" s="106"/>
      <c r="R44" s="183"/>
      <c r="S44" s="190"/>
      <c r="T44"/>
      <c r="U44"/>
      <c r="V44"/>
      <c r="W44"/>
      <c r="X44"/>
      <c r="Y44" s="83"/>
      <c r="Z44" s="112"/>
      <c r="AA44" s="112"/>
      <c r="AB44" s="113"/>
      <c r="AC44" s="112"/>
      <c r="AD44" s="112"/>
      <c r="AE44" s="47"/>
      <c r="AF44" s="114"/>
      <c r="AG44" s="99"/>
      <c r="AH44" s="99"/>
      <c r="AI44" s="30"/>
      <c r="AJ44" s="115"/>
      <c r="AK44" s="112"/>
      <c r="AL44" s="112"/>
      <c r="AM44" s="112"/>
      <c r="AN44" s="112"/>
      <c r="AO44" s="99"/>
      <c r="AP44" s="114"/>
    </row>
    <row r="45" spans="1:42">
      <c r="A45" s="100" t="s">
        <v>93</v>
      </c>
      <c r="B45" s="39" t="s">
        <v>34</v>
      </c>
      <c r="C45">
        <v>0</v>
      </c>
      <c r="D45" s="39" t="s">
        <v>9</v>
      </c>
      <c r="E45" s="30">
        <v>0</v>
      </c>
      <c r="F45" s="127">
        <f>E45*C45</f>
        <v>0</v>
      </c>
      <c r="G45" s="140">
        <v>0</v>
      </c>
      <c r="H45" s="140">
        <v>8</v>
      </c>
      <c r="I45" s="140">
        <v>0</v>
      </c>
      <c r="J45" s="140">
        <v>4</v>
      </c>
      <c r="K45" s="141">
        <v>0</v>
      </c>
      <c r="L45" t="s">
        <v>8</v>
      </c>
      <c r="M45" s="30">
        <f>((Shop*G45)+(M_Tech*H45)+(CMM*I45)+(ENG*J45)+(DES*K45))*N45</f>
        <v>1120</v>
      </c>
      <c r="N45">
        <v>1</v>
      </c>
      <c r="O45" s="40">
        <f>M45+(N45*F45)</f>
        <v>1120</v>
      </c>
      <c r="P45" s="40"/>
      <c r="Q45" s="106" t="s">
        <v>54</v>
      </c>
      <c r="R45" s="183" t="s">
        <v>136</v>
      </c>
      <c r="S45" s="190" t="str">
        <f>CONCATENATE(Q45,R45,Y45)</f>
        <v>BPD2008</v>
      </c>
      <c r="T45"/>
      <c r="U45"/>
      <c r="V45"/>
      <c r="W45"/>
      <c r="X45"/>
      <c r="Y45" s="83">
        <v>2008</v>
      </c>
      <c r="Z45" s="2">
        <f t="shared" ref="Z45:AD47" si="26">IF($Q45="B", (G45*$N45),0)</f>
        <v>0</v>
      </c>
      <c r="AA45" s="2">
        <f t="shared" si="26"/>
        <v>8</v>
      </c>
      <c r="AB45" s="2">
        <f t="shared" si="26"/>
        <v>0</v>
      </c>
      <c r="AC45" s="2">
        <f t="shared" si="26"/>
        <v>4</v>
      </c>
      <c r="AD45" s="2">
        <f t="shared" si="26"/>
        <v>0</v>
      </c>
      <c r="AE45" s="3">
        <f>IF($Q45="B", (F45*$N45),0)</f>
        <v>0</v>
      </c>
      <c r="AF45" s="71"/>
      <c r="AG45" s="2"/>
      <c r="AH45" s="2"/>
      <c r="AJ45" s="78">
        <f t="shared" ref="AJ45:AN47" si="27">IF($Q45="C", (G45*$N45),0)</f>
        <v>0</v>
      </c>
      <c r="AK45" s="10">
        <f t="shared" si="27"/>
        <v>0</v>
      </c>
      <c r="AL45" s="10">
        <f t="shared" si="27"/>
        <v>0</v>
      </c>
      <c r="AM45" s="10">
        <f t="shared" si="27"/>
        <v>0</v>
      </c>
      <c r="AN45" s="10">
        <f t="shared" si="27"/>
        <v>0</v>
      </c>
      <c r="AO45" s="2">
        <f>IF($Q45="C", (F45*$N45),0)</f>
        <v>0</v>
      </c>
      <c r="AP45" s="71"/>
    </row>
    <row r="46" spans="1:42">
      <c r="A46" s="100" t="s">
        <v>92</v>
      </c>
      <c r="B46" s="39" t="s">
        <v>34</v>
      </c>
      <c r="C46">
        <v>0</v>
      </c>
      <c r="D46" s="39" t="s">
        <v>9</v>
      </c>
      <c r="E46" s="30">
        <v>0</v>
      </c>
      <c r="F46" s="127">
        <f>E46*C46</f>
        <v>0</v>
      </c>
      <c r="G46" s="140">
        <v>0</v>
      </c>
      <c r="H46" s="140">
        <v>4</v>
      </c>
      <c r="I46" s="140">
        <v>0</v>
      </c>
      <c r="J46" s="140">
        <v>0</v>
      </c>
      <c r="K46" s="141">
        <v>0</v>
      </c>
      <c r="L46" t="s">
        <v>8</v>
      </c>
      <c r="M46" s="30">
        <f>((Shop*G46)+(M_Tech*H46)+(CMM*I46)+(ENG*J46)+(DES*K46))*N46</f>
        <v>3400</v>
      </c>
      <c r="N46">
        <v>10</v>
      </c>
      <c r="O46" s="40">
        <f>M46+(N46*F46)</f>
        <v>3400</v>
      </c>
      <c r="P46" s="40"/>
      <c r="Q46" s="106" t="s">
        <v>55</v>
      </c>
      <c r="R46" s="183" t="s">
        <v>136</v>
      </c>
      <c r="S46" s="190" t="str">
        <f>CONCATENATE(Q46,R46,Y46)</f>
        <v>CPD2008</v>
      </c>
      <c r="T46"/>
      <c r="U46"/>
      <c r="V46"/>
      <c r="W46"/>
      <c r="X46"/>
      <c r="Y46" s="83">
        <v>2008</v>
      </c>
      <c r="Z46" s="2">
        <f t="shared" si="26"/>
        <v>0</v>
      </c>
      <c r="AA46" s="2">
        <f t="shared" si="26"/>
        <v>0</v>
      </c>
      <c r="AB46" s="2">
        <f t="shared" si="26"/>
        <v>0</v>
      </c>
      <c r="AC46" s="2">
        <f t="shared" si="26"/>
        <v>0</v>
      </c>
      <c r="AD46" s="2">
        <f t="shared" si="26"/>
        <v>0</v>
      </c>
      <c r="AE46" s="3">
        <f>IF($Q46="B", (F46*$N46),0)</f>
        <v>0</v>
      </c>
      <c r="AF46" s="71"/>
      <c r="AG46" s="2"/>
      <c r="AH46" s="2"/>
      <c r="AJ46" s="78">
        <f t="shared" si="27"/>
        <v>0</v>
      </c>
      <c r="AK46" s="10">
        <f t="shared" si="27"/>
        <v>40</v>
      </c>
      <c r="AL46" s="10">
        <f t="shared" si="27"/>
        <v>0</v>
      </c>
      <c r="AM46" s="10">
        <f t="shared" si="27"/>
        <v>0</v>
      </c>
      <c r="AN46" s="10">
        <f t="shared" si="27"/>
        <v>0</v>
      </c>
      <c r="AO46" s="2">
        <f>IF($Q46="C", (F46*$N46),0)</f>
        <v>0</v>
      </c>
      <c r="AP46" s="71"/>
    </row>
    <row r="47" spans="1:42">
      <c r="A47" s="100" t="s">
        <v>86</v>
      </c>
      <c r="B47" s="39" t="s">
        <v>71</v>
      </c>
      <c r="C47">
        <v>0.25</v>
      </c>
      <c r="D47" s="39" t="s">
        <v>72</v>
      </c>
      <c r="E47" s="30">
        <v>55</v>
      </c>
      <c r="F47" s="127">
        <f>E47*C47</f>
        <v>13.75</v>
      </c>
      <c r="G47" s="140">
        <v>0</v>
      </c>
      <c r="H47" s="140">
        <v>4</v>
      </c>
      <c r="I47" s="140">
        <v>0</v>
      </c>
      <c r="J47" s="140">
        <v>0</v>
      </c>
      <c r="K47" s="141">
        <v>0</v>
      </c>
      <c r="L47" t="s">
        <v>8</v>
      </c>
      <c r="M47" s="30">
        <f>((Shop*G47)+(M_Tech*H47)+(CMM*I47)+(ENG*J47)+(DES*K47))*N47</f>
        <v>3400</v>
      </c>
      <c r="N47">
        <v>10</v>
      </c>
      <c r="O47" s="40">
        <f>M47+(N47*F47)</f>
        <v>3537.5</v>
      </c>
      <c r="P47" s="40"/>
      <c r="Q47" s="106" t="s">
        <v>54</v>
      </c>
      <c r="R47" s="183" t="s">
        <v>136</v>
      </c>
      <c r="S47" s="190" t="str">
        <f>CONCATENATE(Q47,R47,Y47)</f>
        <v>BPD2008</v>
      </c>
      <c r="T47"/>
      <c r="U47"/>
      <c r="V47"/>
      <c r="W47"/>
      <c r="X47"/>
      <c r="Y47" s="83">
        <v>2008</v>
      </c>
      <c r="Z47" s="2">
        <f t="shared" si="26"/>
        <v>0</v>
      </c>
      <c r="AA47" s="2">
        <f t="shared" si="26"/>
        <v>40</v>
      </c>
      <c r="AB47" s="2">
        <f t="shared" si="26"/>
        <v>0</v>
      </c>
      <c r="AC47" s="2">
        <f t="shared" si="26"/>
        <v>0</v>
      </c>
      <c r="AD47" s="2">
        <f t="shared" si="26"/>
        <v>0</v>
      </c>
      <c r="AE47" s="3">
        <f>IF($Q47="B", (F47*$N47),0)</f>
        <v>137.5</v>
      </c>
      <c r="AF47" s="71"/>
      <c r="AG47" s="2"/>
      <c r="AH47" s="2"/>
      <c r="AJ47" s="78">
        <f t="shared" si="27"/>
        <v>0</v>
      </c>
      <c r="AK47" s="10">
        <f t="shared" si="27"/>
        <v>0</v>
      </c>
      <c r="AL47" s="10">
        <f t="shared" si="27"/>
        <v>0</v>
      </c>
      <c r="AM47" s="10">
        <f t="shared" si="27"/>
        <v>0</v>
      </c>
      <c r="AN47" s="10">
        <f t="shared" si="27"/>
        <v>0</v>
      </c>
      <c r="AO47" s="2">
        <f>IF($Q47="C", (F47*$N47),0)</f>
        <v>0</v>
      </c>
      <c r="AP47" s="71"/>
    </row>
    <row r="48" spans="1:42">
      <c r="A48" s="42" t="s">
        <v>94</v>
      </c>
      <c r="B48" s="7"/>
      <c r="C48" s="7"/>
      <c r="D48" s="7"/>
      <c r="E48" s="9"/>
      <c r="F48" s="8"/>
      <c r="G48" s="142"/>
      <c r="H48" s="142"/>
      <c r="I48" s="142"/>
      <c r="J48" s="142"/>
      <c r="K48" s="143"/>
      <c r="L48" s="7"/>
      <c r="M48" s="9">
        <f>SUMIF(Q30:Q47,"B",M30:M47)</f>
        <v>8605</v>
      </c>
      <c r="N48" s="228" t="s">
        <v>98</v>
      </c>
      <c r="O48" s="229"/>
      <c r="P48" s="230"/>
      <c r="Q48" s="107"/>
      <c r="R48" s="186"/>
      <c r="S48" s="191"/>
      <c r="T48" s="7"/>
      <c r="U48" s="7"/>
      <c r="V48" s="7"/>
      <c r="W48" s="7"/>
      <c r="X48" s="7"/>
      <c r="Y48" s="84"/>
      <c r="Z48" s="11">
        <f>SUM(Z29:Z47)</f>
        <v>40</v>
      </c>
      <c r="AA48" s="11">
        <f>SUM(AA29:AA47)</f>
        <v>49</v>
      </c>
      <c r="AB48" s="11">
        <f>SUM(AB29:AB47)</f>
        <v>4</v>
      </c>
      <c r="AC48" s="11">
        <f>SUM(AC29:AC47)</f>
        <v>4</v>
      </c>
      <c r="AD48" s="11">
        <f>SUM(AD29:AD47)</f>
        <v>0</v>
      </c>
      <c r="AE48" s="9"/>
      <c r="AF48" s="8">
        <f>SUM(AE29:AE47)</f>
        <v>887.5</v>
      </c>
      <c r="AG48" s="9">
        <f>(Shop*Z48)+M_Tech*AA48+CMM*AB48+ENG*AC48+DES*AD48+AF48</f>
        <v>9492.5</v>
      </c>
      <c r="AH48" s="9"/>
      <c r="AI48" s="8">
        <f>Shop*AJ48+M_Tech*AK48+CMM*AL48+ENG*AM48+DES*AN48+AP48</f>
        <v>7400</v>
      </c>
      <c r="AJ48" s="11">
        <f>SUM(AJ29:AJ47)</f>
        <v>24</v>
      </c>
      <c r="AK48" s="11">
        <f>SUM(AK29:AK47)</f>
        <v>40</v>
      </c>
      <c r="AL48" s="11">
        <f>SUM(AL29:AL47)</f>
        <v>0</v>
      </c>
      <c r="AM48" s="11">
        <f>SUM(AM29:AM47)</f>
        <v>16</v>
      </c>
      <c r="AN48" s="11">
        <f>SUM(AN29:AN47)</f>
        <v>0</v>
      </c>
      <c r="AO48" s="9"/>
      <c r="AP48" s="8">
        <f>SUM(AO29:AO47)</f>
        <v>80</v>
      </c>
    </row>
    <row r="49" spans="1:42">
      <c r="F49" s="127"/>
      <c r="G49" s="140"/>
      <c r="H49" s="140"/>
      <c r="I49" s="140"/>
      <c r="J49" s="140"/>
      <c r="K49" s="141"/>
      <c r="M49" s="30"/>
      <c r="N49"/>
      <c r="O49" s="110">
        <f>SUM(O20:O47)</f>
        <v>20533.5</v>
      </c>
      <c r="P49" s="40"/>
      <c r="Q49" s="212" t="s">
        <v>176</v>
      </c>
      <c r="R49" s="183"/>
      <c r="S49" s="190"/>
      <c r="T49"/>
      <c r="U49"/>
      <c r="V49"/>
      <c r="W49"/>
      <c r="X49"/>
      <c r="Y49" s="83"/>
      <c r="Z49" s="10"/>
      <c r="AA49" s="10"/>
      <c r="AB49" s="10"/>
      <c r="AC49" s="10"/>
      <c r="AD49" s="10"/>
      <c r="AE49" s="3"/>
      <c r="AF49" s="71"/>
      <c r="AG49" s="2"/>
      <c r="AH49" s="2"/>
      <c r="AJ49" s="79"/>
      <c r="AK49" s="2"/>
      <c r="AL49" s="2"/>
      <c r="AM49" s="2"/>
      <c r="AN49" s="2"/>
      <c r="AO49" s="2"/>
      <c r="AP49" s="71"/>
    </row>
    <row r="50" spans="1:42">
      <c r="F50" s="127"/>
      <c r="G50" s="140"/>
      <c r="H50" s="140"/>
      <c r="I50" s="140"/>
      <c r="J50" s="140"/>
      <c r="K50" s="141"/>
      <c r="M50" s="30"/>
      <c r="N50"/>
      <c r="O50" s="40"/>
      <c r="P50" s="40"/>
      <c r="Q50" s="85"/>
      <c r="R50" s="184"/>
      <c r="S50" s="196"/>
      <c r="T50"/>
      <c r="U50"/>
      <c r="V50"/>
      <c r="W50"/>
      <c r="X50"/>
      <c r="Y50" s="86"/>
      <c r="Z50" s="72"/>
      <c r="AA50" s="72"/>
      <c r="AB50" s="72"/>
      <c r="AC50" s="72"/>
      <c r="AD50" s="72"/>
      <c r="AE50" s="73"/>
      <c r="AF50" s="74"/>
      <c r="AG50" s="1"/>
      <c r="AH50" s="1"/>
      <c r="AJ50" s="79"/>
      <c r="AK50" s="2"/>
      <c r="AL50" s="2"/>
      <c r="AM50" s="2"/>
      <c r="AN50" s="2"/>
      <c r="AO50" s="2"/>
      <c r="AP50" s="71"/>
    </row>
    <row r="51" spans="1:42">
      <c r="A51" t="s">
        <v>43</v>
      </c>
      <c r="F51" s="127"/>
      <c r="G51" s="140"/>
      <c r="H51" s="140"/>
      <c r="I51" s="140"/>
      <c r="J51" s="140"/>
      <c r="K51" s="141"/>
      <c r="M51" s="30"/>
      <c r="N51"/>
      <c r="O51" s="40"/>
      <c r="P51" s="40"/>
      <c r="Q51" s="106"/>
      <c r="R51" s="183"/>
      <c r="S51" s="190"/>
      <c r="T51"/>
      <c r="U51"/>
      <c r="V51"/>
      <c r="W51"/>
      <c r="X51"/>
      <c r="Y51" s="83"/>
      <c r="Z51" s="10"/>
      <c r="AA51" s="10"/>
      <c r="AB51" s="10"/>
      <c r="AC51" s="10"/>
      <c r="AD51" s="10"/>
      <c r="AE51" s="3"/>
      <c r="AF51" s="71"/>
      <c r="AG51" s="2"/>
      <c r="AH51" s="2"/>
      <c r="AJ51" s="79"/>
      <c r="AK51" s="2"/>
      <c r="AL51" s="2"/>
      <c r="AM51" s="2"/>
      <c r="AN51" s="2"/>
      <c r="AO51" s="2"/>
      <c r="AP51" s="71"/>
    </row>
    <row r="52" spans="1:42" s="37" customFormat="1">
      <c r="A52" s="172" t="s">
        <v>97</v>
      </c>
      <c r="B52" s="39"/>
      <c r="C52"/>
      <c r="D52" s="39"/>
      <c r="E52" s="30"/>
      <c r="F52" s="132"/>
      <c r="G52" s="171"/>
      <c r="H52" s="140"/>
      <c r="I52" s="140"/>
      <c r="J52" s="140"/>
      <c r="K52" s="141"/>
      <c r="L52" s="173"/>
      <c r="M52" s="174"/>
      <c r="N52" s="175"/>
      <c r="O52" s="174"/>
      <c r="P52" s="40"/>
      <c r="Q52" s="106"/>
      <c r="R52" s="183"/>
      <c r="S52" s="190"/>
      <c r="T52"/>
      <c r="U52"/>
      <c r="V52"/>
      <c r="W52"/>
      <c r="X52"/>
      <c r="Y52" s="83"/>
      <c r="Z52" s="2"/>
      <c r="AA52" s="2"/>
      <c r="AB52" s="2"/>
      <c r="AC52" s="2"/>
      <c r="AD52" s="2"/>
      <c r="AE52" s="3"/>
      <c r="AF52" s="38"/>
      <c r="AG52" s="36"/>
      <c r="AH52" s="36"/>
      <c r="AI52" s="30"/>
      <c r="AJ52" s="78"/>
      <c r="AK52" s="10"/>
      <c r="AL52" s="10"/>
      <c r="AM52" s="10"/>
      <c r="AN52" s="10"/>
      <c r="AO52" s="2"/>
      <c r="AP52" s="38"/>
    </row>
    <row r="53" spans="1:42" s="158" customFormat="1">
      <c r="A53" s="100" t="s">
        <v>157</v>
      </c>
      <c r="E53" s="159"/>
      <c r="F53" s="160"/>
      <c r="G53" s="161"/>
      <c r="H53" s="161"/>
      <c r="I53" s="161"/>
      <c r="J53" s="161"/>
      <c r="K53" s="162"/>
      <c r="M53" s="159"/>
      <c r="O53" s="163"/>
      <c r="P53" s="163"/>
      <c r="Q53" s="164"/>
      <c r="R53" s="185"/>
      <c r="S53" s="192"/>
      <c r="T53"/>
      <c r="U53"/>
      <c r="V53"/>
      <c r="W53"/>
      <c r="X53"/>
      <c r="Y53" s="165"/>
      <c r="Z53" s="166"/>
      <c r="AA53" s="166"/>
      <c r="AB53" s="166"/>
      <c r="AC53" s="166"/>
      <c r="AD53" s="166"/>
      <c r="AE53" s="167"/>
      <c r="AF53" s="168"/>
      <c r="AG53" s="166"/>
      <c r="AH53" s="166"/>
      <c r="AI53" s="30"/>
      <c r="AJ53" s="169"/>
      <c r="AK53" s="166"/>
      <c r="AL53" s="166"/>
      <c r="AM53" s="166"/>
      <c r="AN53" s="166"/>
      <c r="AO53" s="166"/>
      <c r="AP53" s="168"/>
    </row>
    <row r="54" spans="1:42" s="37" customFormat="1">
      <c r="A54" s="170" t="s">
        <v>103</v>
      </c>
      <c r="B54" s="39" t="s">
        <v>7</v>
      </c>
      <c r="C54">
        <f>4*12*3*0.1</f>
        <v>14.4</v>
      </c>
      <c r="D54" s="39" t="s">
        <v>44</v>
      </c>
      <c r="E54" s="30">
        <v>8</v>
      </c>
      <c r="F54" s="132">
        <f t="shared" ref="F54:F60" si="28">E54*C54</f>
        <v>115.2</v>
      </c>
      <c r="G54" s="140">
        <v>12</v>
      </c>
      <c r="H54" s="140">
        <v>0</v>
      </c>
      <c r="I54" s="140">
        <v>0</v>
      </c>
      <c r="J54" s="140">
        <v>8</v>
      </c>
      <c r="K54" s="141">
        <v>0</v>
      </c>
      <c r="L54" t="s">
        <v>8</v>
      </c>
      <c r="M54" s="30">
        <f t="shared" ref="M54:M60" si="29">((Shop*G54)+(M_Tech*H54)+(CMM*I54)+(ENG*J54)+(DES*K54))*N54</f>
        <v>1960</v>
      </c>
      <c r="N54">
        <v>1</v>
      </c>
      <c r="O54" s="40">
        <f t="shared" ref="O54:O60" si="30">M54+(N54*F54)</f>
        <v>2075.1999999999998</v>
      </c>
      <c r="P54" s="40"/>
      <c r="Q54" s="106" t="s">
        <v>54</v>
      </c>
      <c r="R54" s="183" t="s">
        <v>137</v>
      </c>
      <c r="S54" s="190" t="str">
        <f t="shared" ref="S54:S60" si="31">CONCATENATE(Q54,R54,Y54)</f>
        <v>BPT2008</v>
      </c>
      <c r="T54"/>
      <c r="U54"/>
      <c r="V54"/>
      <c r="W54"/>
      <c r="X54"/>
      <c r="Y54" s="83">
        <v>2008</v>
      </c>
      <c r="Z54" s="2">
        <f t="shared" ref="Z54:Z60" si="32">IF($Q54="B", (G54*$N54),0)</f>
        <v>12</v>
      </c>
      <c r="AA54" s="2">
        <f t="shared" ref="AA54:AA60" si="33">IF($Q54="B", (H54*$N54),0)</f>
        <v>0</v>
      </c>
      <c r="AB54" s="2">
        <f t="shared" ref="AB54:AB60" si="34">IF($Q54="B", (I54*$N54),0)</f>
        <v>0</v>
      </c>
      <c r="AC54" s="2">
        <f t="shared" ref="AC54:AC60" si="35">IF($Q54="B", (J54*$N54),0)</f>
        <v>8</v>
      </c>
      <c r="AD54" s="2">
        <f t="shared" ref="AD54:AD60" si="36">IF($Q54="B", (K54*$N54),0)</f>
        <v>0</v>
      </c>
      <c r="AE54" s="3">
        <f t="shared" ref="AE54:AE60" si="37">IF($Q54="B", (F54*$N54),0)</f>
        <v>115.2</v>
      </c>
      <c r="AF54" s="38"/>
      <c r="AG54" s="36"/>
      <c r="AH54" s="36"/>
      <c r="AI54" s="30"/>
      <c r="AJ54" s="78">
        <f t="shared" ref="AJ54:AN60" si="38">IF($Q54="C", (G54*$N54),0)</f>
        <v>0</v>
      </c>
      <c r="AK54" s="10">
        <f t="shared" si="38"/>
        <v>0</v>
      </c>
      <c r="AL54" s="10">
        <f t="shared" si="38"/>
        <v>0</v>
      </c>
      <c r="AM54" s="10">
        <f t="shared" si="38"/>
        <v>0</v>
      </c>
      <c r="AN54" s="10">
        <f t="shared" si="38"/>
        <v>0</v>
      </c>
      <c r="AO54" s="2">
        <f t="shared" ref="AO54:AO60" si="39">IF($Q54="C", (F54*$N54),0)</f>
        <v>0</v>
      </c>
      <c r="AP54" s="38"/>
    </row>
    <row r="55" spans="1:42" s="37" customFormat="1">
      <c r="A55" s="170" t="s">
        <v>104</v>
      </c>
      <c r="B55" s="39" t="s">
        <v>34</v>
      </c>
      <c r="C55">
        <v>0</v>
      </c>
      <c r="D55" s="39" t="s">
        <v>9</v>
      </c>
      <c r="E55" s="176">
        <v>0</v>
      </c>
      <c r="F55" s="132">
        <f t="shared" si="28"/>
        <v>0</v>
      </c>
      <c r="G55" s="140">
        <v>0</v>
      </c>
      <c r="H55" s="140">
        <v>16</v>
      </c>
      <c r="I55" s="140">
        <v>0</v>
      </c>
      <c r="J55" s="140">
        <v>4</v>
      </c>
      <c r="K55" s="141">
        <v>0</v>
      </c>
      <c r="L55" t="s">
        <v>8</v>
      </c>
      <c r="M55" s="30">
        <f t="shared" si="29"/>
        <v>1800</v>
      </c>
      <c r="N55">
        <v>1</v>
      </c>
      <c r="O55" s="40">
        <f t="shared" si="30"/>
        <v>1800</v>
      </c>
      <c r="P55" s="40"/>
      <c r="Q55" s="106" t="s">
        <v>54</v>
      </c>
      <c r="R55" s="183" t="s">
        <v>137</v>
      </c>
      <c r="S55" s="190" t="str">
        <f t="shared" si="31"/>
        <v>BPT2008</v>
      </c>
      <c r="T55"/>
      <c r="U55"/>
      <c r="V55"/>
      <c r="W55"/>
      <c r="X55"/>
      <c r="Y55" s="83">
        <v>2008</v>
      </c>
      <c r="Z55" s="2">
        <f t="shared" si="32"/>
        <v>0</v>
      </c>
      <c r="AA55" s="2">
        <f t="shared" si="33"/>
        <v>16</v>
      </c>
      <c r="AB55" s="2">
        <f t="shared" si="34"/>
        <v>0</v>
      </c>
      <c r="AC55" s="2">
        <f t="shared" si="35"/>
        <v>4</v>
      </c>
      <c r="AD55" s="2">
        <f t="shared" si="36"/>
        <v>0</v>
      </c>
      <c r="AE55" s="3">
        <f t="shared" si="37"/>
        <v>0</v>
      </c>
      <c r="AF55" s="38"/>
      <c r="AG55" s="36"/>
      <c r="AH55" s="36"/>
      <c r="AI55" s="30"/>
      <c r="AJ55" s="78">
        <f t="shared" si="38"/>
        <v>0</v>
      </c>
      <c r="AK55" s="10">
        <f t="shared" si="38"/>
        <v>0</v>
      </c>
      <c r="AL55" s="10">
        <f t="shared" si="38"/>
        <v>0</v>
      </c>
      <c r="AM55" s="10">
        <f t="shared" si="38"/>
        <v>0</v>
      </c>
      <c r="AN55" s="10">
        <f t="shared" si="38"/>
        <v>0</v>
      </c>
      <c r="AO55" s="2">
        <f t="shared" si="39"/>
        <v>0</v>
      </c>
      <c r="AP55" s="38"/>
    </row>
    <row r="56" spans="1:42" s="37" customFormat="1">
      <c r="A56" s="170" t="s">
        <v>105</v>
      </c>
      <c r="B56" s="39" t="s">
        <v>7</v>
      </c>
      <c r="C56">
        <f>4*12*6*0.1</f>
        <v>28.8</v>
      </c>
      <c r="D56" s="39" t="s">
        <v>44</v>
      </c>
      <c r="E56" s="30">
        <v>8</v>
      </c>
      <c r="F56" s="132">
        <f t="shared" si="28"/>
        <v>230.4</v>
      </c>
      <c r="G56" s="140">
        <v>40</v>
      </c>
      <c r="H56" s="140">
        <v>0</v>
      </c>
      <c r="I56" s="140">
        <v>0</v>
      </c>
      <c r="J56" s="140">
        <v>40</v>
      </c>
      <c r="K56" s="141">
        <v>0</v>
      </c>
      <c r="L56" t="s">
        <v>8</v>
      </c>
      <c r="M56" s="30">
        <f t="shared" si="29"/>
        <v>8000</v>
      </c>
      <c r="N56">
        <v>1</v>
      </c>
      <c r="O56" s="40">
        <f t="shared" si="30"/>
        <v>8230.4</v>
      </c>
      <c r="P56" s="40"/>
      <c r="Q56" s="106" t="s">
        <v>54</v>
      </c>
      <c r="R56" s="183" t="s">
        <v>137</v>
      </c>
      <c r="S56" s="190" t="str">
        <f t="shared" si="31"/>
        <v>BPT2008</v>
      </c>
      <c r="T56"/>
      <c r="U56"/>
      <c r="V56"/>
      <c r="W56"/>
      <c r="X56"/>
      <c r="Y56" s="83">
        <v>2008</v>
      </c>
      <c r="Z56" s="2">
        <f t="shared" si="32"/>
        <v>40</v>
      </c>
      <c r="AA56" s="2">
        <f t="shared" si="33"/>
        <v>0</v>
      </c>
      <c r="AB56" s="2">
        <f t="shared" si="34"/>
        <v>0</v>
      </c>
      <c r="AC56" s="2">
        <f t="shared" si="35"/>
        <v>40</v>
      </c>
      <c r="AD56" s="2">
        <f t="shared" si="36"/>
        <v>0</v>
      </c>
      <c r="AE56" s="3">
        <f t="shared" si="37"/>
        <v>230.4</v>
      </c>
      <c r="AF56" s="38"/>
      <c r="AG56" s="36"/>
      <c r="AH56" s="36"/>
      <c r="AI56" s="30"/>
      <c r="AJ56" s="78">
        <f t="shared" si="38"/>
        <v>0</v>
      </c>
      <c r="AK56" s="10">
        <f t="shared" si="38"/>
        <v>0</v>
      </c>
      <c r="AL56" s="10">
        <f t="shared" si="38"/>
        <v>0</v>
      </c>
      <c r="AM56" s="10">
        <f t="shared" si="38"/>
        <v>0</v>
      </c>
      <c r="AN56" s="10">
        <f t="shared" si="38"/>
        <v>0</v>
      </c>
      <c r="AO56" s="2">
        <f t="shared" si="39"/>
        <v>0</v>
      </c>
      <c r="AP56" s="38"/>
    </row>
    <row r="57" spans="1:42" s="37" customFormat="1">
      <c r="A57" s="170" t="s">
        <v>109</v>
      </c>
      <c r="B57" s="39" t="s">
        <v>7</v>
      </c>
      <c r="C57">
        <f>4*12*6*0.1</f>
        <v>28.8</v>
      </c>
      <c r="D57" s="39" t="s">
        <v>44</v>
      </c>
      <c r="E57" s="30">
        <v>8</v>
      </c>
      <c r="F57" s="132">
        <f t="shared" si="28"/>
        <v>230.4</v>
      </c>
      <c r="G57" s="140">
        <v>40</v>
      </c>
      <c r="H57" s="140">
        <v>0</v>
      </c>
      <c r="I57" s="140">
        <v>0</v>
      </c>
      <c r="J57" s="140">
        <v>16</v>
      </c>
      <c r="K57" s="141">
        <v>0</v>
      </c>
      <c r="L57" t="s">
        <v>8</v>
      </c>
      <c r="M57" s="30">
        <f t="shared" si="29"/>
        <v>0</v>
      </c>
      <c r="N57">
        <v>0</v>
      </c>
      <c r="O57" s="40">
        <f t="shared" si="30"/>
        <v>0</v>
      </c>
      <c r="P57" s="40"/>
      <c r="Q57" s="106" t="s">
        <v>55</v>
      </c>
      <c r="R57" s="183" t="s">
        <v>137</v>
      </c>
      <c r="S57" s="190" t="str">
        <f t="shared" si="31"/>
        <v>CPT2008</v>
      </c>
      <c r="T57"/>
      <c r="U57"/>
      <c r="V57"/>
      <c r="W57"/>
      <c r="X57"/>
      <c r="Y57" s="83">
        <v>2008</v>
      </c>
      <c r="Z57" s="2">
        <f t="shared" si="32"/>
        <v>0</v>
      </c>
      <c r="AA57" s="2">
        <f t="shared" si="33"/>
        <v>0</v>
      </c>
      <c r="AB57" s="2">
        <f t="shared" si="34"/>
        <v>0</v>
      </c>
      <c r="AC57" s="2">
        <f t="shared" si="35"/>
        <v>0</v>
      </c>
      <c r="AD57" s="2">
        <f t="shared" si="36"/>
        <v>0</v>
      </c>
      <c r="AE57" s="3">
        <f t="shared" si="37"/>
        <v>0</v>
      </c>
      <c r="AF57" s="38"/>
      <c r="AG57" s="36"/>
      <c r="AH57" s="36"/>
      <c r="AI57" s="30"/>
      <c r="AJ57" s="78">
        <f t="shared" si="38"/>
        <v>0</v>
      </c>
      <c r="AK57" s="10">
        <f t="shared" si="38"/>
        <v>0</v>
      </c>
      <c r="AL57" s="10">
        <f t="shared" si="38"/>
        <v>0</v>
      </c>
      <c r="AM57" s="10">
        <f t="shared" si="38"/>
        <v>0</v>
      </c>
      <c r="AN57" s="10">
        <f t="shared" si="38"/>
        <v>0</v>
      </c>
      <c r="AO57" s="2">
        <f t="shared" si="39"/>
        <v>0</v>
      </c>
      <c r="AP57" s="38"/>
    </row>
    <row r="58" spans="1:42" s="37" customFormat="1">
      <c r="A58" s="170" t="s">
        <v>106</v>
      </c>
      <c r="B58" s="39" t="s">
        <v>7</v>
      </c>
      <c r="C58">
        <f>4*12*6*0.1</f>
        <v>28.8</v>
      </c>
      <c r="D58" s="39" t="s">
        <v>44</v>
      </c>
      <c r="E58" s="30">
        <v>8</v>
      </c>
      <c r="F58" s="132">
        <f t="shared" si="28"/>
        <v>230.4</v>
      </c>
      <c r="G58" s="140">
        <v>24</v>
      </c>
      <c r="H58" s="140">
        <v>0</v>
      </c>
      <c r="I58" s="140">
        <v>24</v>
      </c>
      <c r="J58" s="140">
        <v>12</v>
      </c>
      <c r="K58" s="141">
        <v>0</v>
      </c>
      <c r="L58" t="s">
        <v>8</v>
      </c>
      <c r="M58" s="30">
        <f t="shared" si="29"/>
        <v>5880</v>
      </c>
      <c r="N58">
        <v>1</v>
      </c>
      <c r="O58" s="40">
        <f t="shared" si="30"/>
        <v>6110.4</v>
      </c>
      <c r="P58" s="40"/>
      <c r="Q58" s="106" t="s">
        <v>54</v>
      </c>
      <c r="R58" s="183" t="s">
        <v>137</v>
      </c>
      <c r="S58" s="190" t="str">
        <f t="shared" si="31"/>
        <v>BPT2008</v>
      </c>
      <c r="T58"/>
      <c r="U58"/>
      <c r="V58"/>
      <c r="W58"/>
      <c r="X58"/>
      <c r="Y58" s="83">
        <v>2008</v>
      </c>
      <c r="Z58" s="2">
        <f t="shared" si="32"/>
        <v>24</v>
      </c>
      <c r="AA58" s="2">
        <f t="shared" si="33"/>
        <v>0</v>
      </c>
      <c r="AB58" s="2">
        <f t="shared" si="34"/>
        <v>24</v>
      </c>
      <c r="AC58" s="2">
        <f t="shared" si="35"/>
        <v>12</v>
      </c>
      <c r="AD58" s="2">
        <f t="shared" si="36"/>
        <v>0</v>
      </c>
      <c r="AE58" s="3">
        <f t="shared" si="37"/>
        <v>230.4</v>
      </c>
      <c r="AF58" s="38"/>
      <c r="AG58" s="36"/>
      <c r="AH58" s="36"/>
      <c r="AI58" s="30"/>
      <c r="AJ58" s="78">
        <f t="shared" si="38"/>
        <v>0</v>
      </c>
      <c r="AK58" s="10">
        <f t="shared" si="38"/>
        <v>0</v>
      </c>
      <c r="AL58" s="10">
        <f t="shared" si="38"/>
        <v>0</v>
      </c>
      <c r="AM58" s="10">
        <f t="shared" si="38"/>
        <v>0</v>
      </c>
      <c r="AN58" s="10">
        <f t="shared" si="38"/>
        <v>0</v>
      </c>
      <c r="AO58" s="2">
        <f t="shared" si="39"/>
        <v>0</v>
      </c>
      <c r="AP58" s="38"/>
    </row>
    <row r="59" spans="1:42" s="37" customFormat="1">
      <c r="A59" s="170" t="s">
        <v>107</v>
      </c>
      <c r="B59" s="39" t="s">
        <v>7</v>
      </c>
      <c r="C59">
        <f>8*16*1.5*0.1</f>
        <v>19.200000000000003</v>
      </c>
      <c r="D59" s="39" t="s">
        <v>44</v>
      </c>
      <c r="E59" s="30">
        <v>8</v>
      </c>
      <c r="F59" s="132">
        <f t="shared" si="28"/>
        <v>153.60000000000002</v>
      </c>
      <c r="G59" s="140">
        <v>8</v>
      </c>
      <c r="H59" s="140">
        <v>0</v>
      </c>
      <c r="I59" s="140">
        <v>8</v>
      </c>
      <c r="J59" s="140">
        <v>12</v>
      </c>
      <c r="K59" s="141">
        <v>0</v>
      </c>
      <c r="L59" t="s">
        <v>8</v>
      </c>
      <c r="M59" s="30">
        <f t="shared" si="29"/>
        <v>0</v>
      </c>
      <c r="N59">
        <v>0</v>
      </c>
      <c r="O59" s="40">
        <f t="shared" si="30"/>
        <v>0</v>
      </c>
      <c r="P59" s="40"/>
      <c r="Q59" s="106" t="s">
        <v>55</v>
      </c>
      <c r="R59" s="183" t="s">
        <v>137</v>
      </c>
      <c r="S59" s="190" t="str">
        <f t="shared" si="31"/>
        <v>CPT2008</v>
      </c>
      <c r="T59"/>
      <c r="U59"/>
      <c r="V59"/>
      <c r="W59"/>
      <c r="X59"/>
      <c r="Y59" s="83">
        <v>2008</v>
      </c>
      <c r="Z59" s="2">
        <f t="shared" si="32"/>
        <v>0</v>
      </c>
      <c r="AA59" s="2">
        <f t="shared" si="33"/>
        <v>0</v>
      </c>
      <c r="AB59" s="2">
        <f t="shared" si="34"/>
        <v>0</v>
      </c>
      <c r="AC59" s="2">
        <f t="shared" si="35"/>
        <v>0</v>
      </c>
      <c r="AD59" s="2">
        <f t="shared" si="36"/>
        <v>0</v>
      </c>
      <c r="AE59" s="3">
        <f t="shared" si="37"/>
        <v>0</v>
      </c>
      <c r="AF59" s="38"/>
      <c r="AG59" s="36"/>
      <c r="AH59" s="36"/>
      <c r="AI59" s="30"/>
      <c r="AJ59" s="78">
        <f t="shared" si="38"/>
        <v>0</v>
      </c>
      <c r="AK59" s="10">
        <f t="shared" si="38"/>
        <v>0</v>
      </c>
      <c r="AL59" s="10">
        <f t="shared" si="38"/>
        <v>0</v>
      </c>
      <c r="AM59" s="10">
        <f t="shared" si="38"/>
        <v>0</v>
      </c>
      <c r="AN59" s="10">
        <f t="shared" si="38"/>
        <v>0</v>
      </c>
      <c r="AO59" s="2">
        <f t="shared" si="39"/>
        <v>0</v>
      </c>
      <c r="AP59" s="38"/>
    </row>
    <row r="60" spans="1:42" s="37" customFormat="1">
      <c r="A60" s="170" t="s">
        <v>108</v>
      </c>
      <c r="B60" s="39" t="s">
        <v>7</v>
      </c>
      <c r="C60">
        <f>8*16*1.5*0.1</f>
        <v>19.200000000000003</v>
      </c>
      <c r="D60" s="39" t="s">
        <v>44</v>
      </c>
      <c r="E60" s="30">
        <v>8</v>
      </c>
      <c r="F60" s="132">
        <f t="shared" si="28"/>
        <v>153.60000000000002</v>
      </c>
      <c r="G60" s="140">
        <v>12</v>
      </c>
      <c r="H60" s="140">
        <v>0</v>
      </c>
      <c r="I60" s="140">
        <v>8</v>
      </c>
      <c r="J60" s="140">
        <v>12</v>
      </c>
      <c r="K60" s="141">
        <v>0</v>
      </c>
      <c r="L60" t="s">
        <v>8</v>
      </c>
      <c r="M60" s="30">
        <f t="shared" si="29"/>
        <v>0</v>
      </c>
      <c r="N60">
        <v>0</v>
      </c>
      <c r="O60" s="40">
        <f t="shared" si="30"/>
        <v>0</v>
      </c>
      <c r="P60" s="40"/>
      <c r="Q60" s="106" t="s">
        <v>54</v>
      </c>
      <c r="R60" s="183" t="s">
        <v>137</v>
      </c>
      <c r="S60" s="190" t="str">
        <f t="shared" si="31"/>
        <v>BPT2008</v>
      </c>
      <c r="T60"/>
      <c r="U60"/>
      <c r="V60"/>
      <c r="W60"/>
      <c r="X60"/>
      <c r="Y60" s="83">
        <v>2008</v>
      </c>
      <c r="Z60" s="2">
        <f t="shared" si="32"/>
        <v>0</v>
      </c>
      <c r="AA60" s="2">
        <f t="shared" si="33"/>
        <v>0</v>
      </c>
      <c r="AB60" s="2">
        <f t="shared" si="34"/>
        <v>0</v>
      </c>
      <c r="AC60" s="2">
        <f t="shared" si="35"/>
        <v>0</v>
      </c>
      <c r="AD60" s="2">
        <f t="shared" si="36"/>
        <v>0</v>
      </c>
      <c r="AE60" s="3">
        <f t="shared" si="37"/>
        <v>0</v>
      </c>
      <c r="AF60" s="38"/>
      <c r="AG60" s="36"/>
      <c r="AH60" s="36"/>
      <c r="AI60" s="30"/>
      <c r="AJ60" s="78">
        <f t="shared" si="38"/>
        <v>0</v>
      </c>
      <c r="AK60" s="10">
        <f t="shared" si="38"/>
        <v>0</v>
      </c>
      <c r="AL60" s="10">
        <f t="shared" si="38"/>
        <v>0</v>
      </c>
      <c r="AM60" s="10">
        <f t="shared" si="38"/>
        <v>0</v>
      </c>
      <c r="AN60" s="10">
        <f t="shared" si="38"/>
        <v>0</v>
      </c>
      <c r="AO60" s="2">
        <f t="shared" si="39"/>
        <v>0</v>
      </c>
      <c r="AP60" s="38"/>
    </row>
    <row r="61" spans="1:42" s="158" customFormat="1">
      <c r="A61" s="100" t="s">
        <v>110</v>
      </c>
      <c r="E61" s="159"/>
      <c r="F61" s="160"/>
      <c r="G61" s="161"/>
      <c r="H61" s="161"/>
      <c r="I61" s="161"/>
      <c r="J61" s="161"/>
      <c r="K61" s="162"/>
      <c r="L61" s="173" t="s">
        <v>99</v>
      </c>
      <c r="M61" s="174">
        <f>SUMIF(Q54:Q60,"B",M54:M60)</f>
        <v>17640</v>
      </c>
      <c r="N61" s="175" t="s">
        <v>99</v>
      </c>
      <c r="O61" s="174"/>
      <c r="P61" s="163"/>
      <c r="Q61" s="164"/>
      <c r="R61" s="185"/>
      <c r="S61" s="192"/>
      <c r="T61"/>
      <c r="U61"/>
      <c r="V61"/>
      <c r="W61"/>
      <c r="X61"/>
      <c r="Y61" s="165"/>
      <c r="Z61" s="166"/>
      <c r="AA61" s="166"/>
      <c r="AB61" s="166"/>
      <c r="AC61" s="166"/>
      <c r="AD61" s="166"/>
      <c r="AE61" s="167"/>
      <c r="AF61" s="168"/>
      <c r="AG61" s="166"/>
      <c r="AH61" s="166"/>
      <c r="AI61" s="30"/>
      <c r="AJ61" s="169"/>
      <c r="AK61" s="166"/>
      <c r="AL61" s="166"/>
      <c r="AM61" s="166"/>
      <c r="AN61" s="166"/>
      <c r="AO61" s="166"/>
      <c r="AP61" s="168"/>
    </row>
    <row r="62" spans="1:42" s="37" customFormat="1">
      <c r="A62" s="170" t="s">
        <v>105</v>
      </c>
      <c r="B62" s="39" t="s">
        <v>7</v>
      </c>
      <c r="C62">
        <f>4*12*6*0.1</f>
        <v>28.8</v>
      </c>
      <c r="D62" s="39" t="s">
        <v>44</v>
      </c>
      <c r="E62" s="30">
        <v>8</v>
      </c>
      <c r="F62" s="132">
        <f>E62*C62</f>
        <v>230.4</v>
      </c>
      <c r="G62" s="140">
        <v>40</v>
      </c>
      <c r="H62" s="140">
        <v>0</v>
      </c>
      <c r="I62" s="140">
        <v>0</v>
      </c>
      <c r="J62" s="140">
        <v>8</v>
      </c>
      <c r="K62" s="141">
        <v>0</v>
      </c>
      <c r="L62" t="s">
        <v>8</v>
      </c>
      <c r="M62" s="30">
        <f>((Shop*G62)+(M_Tech*H62)+(CMM*I62)+(ENG*J62)+(DES*K62))*N62</f>
        <v>0</v>
      </c>
      <c r="N62">
        <v>0</v>
      </c>
      <c r="O62" s="40">
        <f>M62+(N62*F62)</f>
        <v>0</v>
      </c>
      <c r="P62" s="40"/>
      <c r="Q62" s="106" t="s">
        <v>55</v>
      </c>
      <c r="R62" s="183" t="s">
        <v>136</v>
      </c>
      <c r="S62" s="190" t="str">
        <f>CONCATENATE(Q62,R62,Y62)</f>
        <v>CPD2008</v>
      </c>
      <c r="T62"/>
      <c r="U62"/>
      <c r="V62"/>
      <c r="W62"/>
      <c r="X62"/>
      <c r="Y62" s="83">
        <v>2008</v>
      </c>
      <c r="Z62" s="2">
        <f t="shared" ref="Z62:AD63" si="40">IF($Q62="B", (G62*$N62),0)</f>
        <v>0</v>
      </c>
      <c r="AA62" s="2">
        <f t="shared" si="40"/>
        <v>0</v>
      </c>
      <c r="AB62" s="2">
        <f t="shared" si="40"/>
        <v>0</v>
      </c>
      <c r="AC62" s="2">
        <f t="shared" si="40"/>
        <v>0</v>
      </c>
      <c r="AD62" s="2">
        <f t="shared" si="40"/>
        <v>0</v>
      </c>
      <c r="AE62" s="3">
        <f>IF($Q62="B", (F62*$N62),0)</f>
        <v>0</v>
      </c>
      <c r="AF62" s="38"/>
      <c r="AG62" s="36"/>
      <c r="AH62" s="36"/>
      <c r="AI62" s="30"/>
      <c r="AJ62" s="78">
        <f t="shared" ref="AJ62:AN63" si="41">IF($Q62="C", (G62*$N62),0)</f>
        <v>0</v>
      </c>
      <c r="AK62" s="10">
        <f t="shared" si="41"/>
        <v>0</v>
      </c>
      <c r="AL62" s="10">
        <f t="shared" si="41"/>
        <v>0</v>
      </c>
      <c r="AM62" s="10">
        <f t="shared" si="41"/>
        <v>0</v>
      </c>
      <c r="AN62" s="10">
        <f t="shared" si="41"/>
        <v>0</v>
      </c>
      <c r="AO62" s="2">
        <f>IF($Q62="C", (F62*$N62),0)</f>
        <v>0</v>
      </c>
      <c r="AP62" s="38"/>
    </row>
    <row r="63" spans="1:42" s="37" customFormat="1">
      <c r="A63" s="170" t="s">
        <v>106</v>
      </c>
      <c r="B63" s="39" t="s">
        <v>7</v>
      </c>
      <c r="C63">
        <f>4*12*6*0.1</f>
        <v>28.8</v>
      </c>
      <c r="D63" s="39" t="s">
        <v>44</v>
      </c>
      <c r="E63" s="30">
        <v>8</v>
      </c>
      <c r="F63" s="132">
        <f>E63*C63</f>
        <v>230.4</v>
      </c>
      <c r="G63" s="140">
        <v>24</v>
      </c>
      <c r="H63" s="140">
        <v>0</v>
      </c>
      <c r="I63" s="140">
        <v>24</v>
      </c>
      <c r="J63" s="140">
        <v>8</v>
      </c>
      <c r="K63" s="141">
        <v>0</v>
      </c>
      <c r="L63" t="s">
        <v>8</v>
      </c>
      <c r="M63" s="30">
        <f>((Shop*G63)+(M_Tech*H63)+(CMM*I63)+(ENG*J63)+(DES*K63))*N63</f>
        <v>0</v>
      </c>
      <c r="N63">
        <v>0</v>
      </c>
      <c r="O63" s="40">
        <f>M63+(N63*F63)</f>
        <v>0</v>
      </c>
      <c r="P63" s="40"/>
      <c r="Q63" s="106" t="s">
        <v>55</v>
      </c>
      <c r="R63" s="183" t="s">
        <v>136</v>
      </c>
      <c r="S63" s="190" t="str">
        <f>CONCATENATE(Q63,R63,Y63)</f>
        <v>CPD2008</v>
      </c>
      <c r="T63"/>
      <c r="U63"/>
      <c r="V63"/>
      <c r="W63"/>
      <c r="X63"/>
      <c r="Y63" s="83">
        <v>2008</v>
      </c>
      <c r="Z63" s="2">
        <f t="shared" si="40"/>
        <v>0</v>
      </c>
      <c r="AA63" s="2">
        <f t="shared" si="40"/>
        <v>0</v>
      </c>
      <c r="AB63" s="2">
        <f t="shared" si="40"/>
        <v>0</v>
      </c>
      <c r="AC63" s="2">
        <f t="shared" si="40"/>
        <v>0</v>
      </c>
      <c r="AD63" s="2">
        <f t="shared" si="40"/>
        <v>0</v>
      </c>
      <c r="AE63" s="3">
        <f>IF($Q63="B", (F63*$N63),0)</f>
        <v>0</v>
      </c>
      <c r="AF63" s="38"/>
      <c r="AG63" s="36"/>
      <c r="AH63" s="36"/>
      <c r="AI63" s="30"/>
      <c r="AJ63" s="78">
        <f t="shared" si="41"/>
        <v>0</v>
      </c>
      <c r="AK63" s="10">
        <f t="shared" si="41"/>
        <v>0</v>
      </c>
      <c r="AL63" s="10">
        <f t="shared" si="41"/>
        <v>0</v>
      </c>
      <c r="AM63" s="10">
        <f t="shared" si="41"/>
        <v>0</v>
      </c>
      <c r="AN63" s="10">
        <f t="shared" si="41"/>
        <v>0</v>
      </c>
      <c r="AO63" s="2">
        <f>IF($Q63="C", (F63*$N63),0)</f>
        <v>0</v>
      </c>
      <c r="AP63" s="38"/>
    </row>
    <row r="64" spans="1:42" s="158" customFormat="1">
      <c r="A64" s="100" t="s">
        <v>158</v>
      </c>
      <c r="E64" s="159"/>
      <c r="F64" s="160"/>
      <c r="G64" s="161"/>
      <c r="H64" s="161"/>
      <c r="I64" s="161"/>
      <c r="J64" s="161"/>
      <c r="K64" s="162"/>
      <c r="L64" s="173" t="s">
        <v>99</v>
      </c>
      <c r="M64" s="174">
        <f>SUMIF(Q62:Q63,"B",M62:M63)</f>
        <v>0</v>
      </c>
      <c r="N64" s="175" t="s">
        <v>99</v>
      </c>
      <c r="O64" s="174"/>
      <c r="P64" s="163"/>
      <c r="Q64" s="164"/>
      <c r="R64" s="185"/>
      <c r="S64" s="192"/>
      <c r="T64"/>
      <c r="U64"/>
      <c r="V64"/>
      <c r="W64"/>
      <c r="X64"/>
      <c r="Y64" s="165"/>
      <c r="Z64" s="166"/>
      <c r="AA64" s="166"/>
      <c r="AB64" s="166"/>
      <c r="AC64" s="166"/>
      <c r="AD64" s="166"/>
      <c r="AE64" s="167"/>
      <c r="AF64" s="168"/>
      <c r="AG64" s="166"/>
      <c r="AH64" s="166"/>
      <c r="AI64" s="30"/>
      <c r="AJ64" s="169"/>
      <c r="AK64" s="166"/>
      <c r="AL64" s="166"/>
      <c r="AM64" s="166"/>
      <c r="AN64" s="166"/>
      <c r="AO64" s="166"/>
      <c r="AP64" s="168"/>
    </row>
    <row r="65" spans="1:42" s="37" customFormat="1">
      <c r="A65" s="170" t="s">
        <v>111</v>
      </c>
      <c r="B65" s="39" t="s">
        <v>34</v>
      </c>
      <c r="C65">
        <v>0</v>
      </c>
      <c r="D65" s="39" t="s">
        <v>9</v>
      </c>
      <c r="E65" s="30">
        <v>0</v>
      </c>
      <c r="F65" s="132">
        <f t="shared" ref="F65:F74" si="42">E65*C65</f>
        <v>0</v>
      </c>
      <c r="G65" s="140">
        <v>0</v>
      </c>
      <c r="H65" s="140">
        <v>1</v>
      </c>
      <c r="I65" s="140">
        <v>0</v>
      </c>
      <c r="J65" s="140">
        <v>0</v>
      </c>
      <c r="K65" s="141">
        <v>0</v>
      </c>
      <c r="L65" t="s">
        <v>8</v>
      </c>
      <c r="M65" s="30">
        <f t="shared" ref="M65:M74" si="43">((Shop*G65)+(M_Tech*H65)+(CMM*I65)+(ENG*J65)+(DES*K65))*N65</f>
        <v>425</v>
      </c>
      <c r="N65">
        <v>5</v>
      </c>
      <c r="O65" s="40">
        <f t="shared" ref="O65:O74" si="44">M65+(N65*F65)</f>
        <v>425</v>
      </c>
      <c r="P65" s="40"/>
      <c r="Q65" s="106" t="s">
        <v>54</v>
      </c>
      <c r="R65" s="183" t="s">
        <v>137</v>
      </c>
      <c r="S65" s="190" t="str">
        <f t="shared" ref="S65:S74" si="45">CONCATENATE(Q65,R65,Y65)</f>
        <v>BPT2008</v>
      </c>
      <c r="T65"/>
      <c r="U65"/>
      <c r="V65"/>
      <c r="W65"/>
      <c r="X65"/>
      <c r="Y65" s="83">
        <v>2008</v>
      </c>
      <c r="Z65" s="2">
        <f t="shared" ref="Z65:Z74" si="46">IF($Q65="B", (G65*$N65),0)</f>
        <v>0</v>
      </c>
      <c r="AA65" s="2">
        <f t="shared" ref="AA65:AA74" si="47">IF($Q65="B", (H65*$N65),0)</f>
        <v>5</v>
      </c>
      <c r="AB65" s="2">
        <f t="shared" ref="AB65:AB74" si="48">IF($Q65="B", (I65*$N65),0)</f>
        <v>0</v>
      </c>
      <c r="AC65" s="2">
        <f t="shared" ref="AC65:AC74" si="49">IF($Q65="B", (J65*$N65),0)</f>
        <v>0</v>
      </c>
      <c r="AD65" s="2">
        <f t="shared" ref="AD65:AD74" si="50">IF($Q65="B", (K65*$N65),0)</f>
        <v>0</v>
      </c>
      <c r="AE65" s="3">
        <f t="shared" ref="AE65:AE74" si="51">IF($Q65="B", (F65*$N65),0)</f>
        <v>0</v>
      </c>
      <c r="AF65" s="38"/>
      <c r="AG65" s="36"/>
      <c r="AH65" s="36"/>
      <c r="AI65" s="30"/>
      <c r="AJ65" s="78">
        <f t="shared" ref="AJ65:AJ73" si="52">IF($Q65="C", (G65*$N65),0)</f>
        <v>0</v>
      </c>
      <c r="AK65" s="10">
        <f t="shared" ref="AK65:AK73" si="53">IF($Q65="C", (H65*$N65),0)</f>
        <v>0</v>
      </c>
      <c r="AL65" s="10">
        <f t="shared" ref="AL65:AL73" si="54">IF($Q65="C", (I65*$N65),0)</f>
        <v>0</v>
      </c>
      <c r="AM65" s="10">
        <f t="shared" ref="AM65:AM73" si="55">IF($Q65="C", (J65*$N65),0)</f>
        <v>0</v>
      </c>
      <c r="AN65" s="10">
        <f t="shared" ref="AN65:AN73" si="56">IF($Q65="C", (K65*$N65),0)</f>
        <v>0</v>
      </c>
      <c r="AO65" s="2">
        <f t="shared" ref="AO65:AO73" si="57">IF($Q65="C", (F65*$N65),0)</f>
        <v>0</v>
      </c>
      <c r="AP65" s="38"/>
    </row>
    <row r="66" spans="1:42" s="37" customFormat="1">
      <c r="A66" s="170" t="s">
        <v>112</v>
      </c>
      <c r="B66" s="39" t="s">
        <v>34</v>
      </c>
      <c r="C66">
        <v>0</v>
      </c>
      <c r="D66" s="39" t="s">
        <v>9</v>
      </c>
      <c r="E66" s="30">
        <v>0</v>
      </c>
      <c r="F66" s="132">
        <f t="shared" si="42"/>
        <v>0</v>
      </c>
      <c r="G66" s="140">
        <v>0</v>
      </c>
      <c r="H66" s="140">
        <v>1</v>
      </c>
      <c r="I66" s="140">
        <v>0</v>
      </c>
      <c r="J66" s="140">
        <v>0</v>
      </c>
      <c r="K66" s="141">
        <v>0</v>
      </c>
      <c r="L66" t="s">
        <v>8</v>
      </c>
      <c r="M66" s="30">
        <f t="shared" si="43"/>
        <v>0</v>
      </c>
      <c r="N66">
        <v>0</v>
      </c>
      <c r="O66" s="40">
        <f t="shared" si="44"/>
        <v>0</v>
      </c>
      <c r="P66" s="40"/>
      <c r="Q66" s="106" t="s">
        <v>54</v>
      </c>
      <c r="R66" s="183" t="s">
        <v>137</v>
      </c>
      <c r="S66" s="190" t="str">
        <f t="shared" si="45"/>
        <v>BPT2008</v>
      </c>
      <c r="T66"/>
      <c r="U66"/>
      <c r="V66"/>
      <c r="W66"/>
      <c r="X66"/>
      <c r="Y66" s="83">
        <v>2008</v>
      </c>
      <c r="Z66" s="2">
        <f t="shared" si="46"/>
        <v>0</v>
      </c>
      <c r="AA66" s="2">
        <f t="shared" si="47"/>
        <v>0</v>
      </c>
      <c r="AB66" s="2">
        <f t="shared" si="48"/>
        <v>0</v>
      </c>
      <c r="AC66" s="2">
        <f t="shared" si="49"/>
        <v>0</v>
      </c>
      <c r="AD66" s="2">
        <f t="shared" si="50"/>
        <v>0</v>
      </c>
      <c r="AE66" s="3">
        <f t="shared" si="51"/>
        <v>0</v>
      </c>
      <c r="AF66" s="38"/>
      <c r="AG66" s="36"/>
      <c r="AH66" s="36"/>
      <c r="AI66" s="30"/>
      <c r="AJ66" s="78">
        <f t="shared" ref="AJ66:AN70" si="58">IF($Q66="C", (G66*$N66),0)</f>
        <v>0</v>
      </c>
      <c r="AK66" s="10">
        <f t="shared" si="58"/>
        <v>0</v>
      </c>
      <c r="AL66" s="10">
        <f t="shared" si="58"/>
        <v>0</v>
      </c>
      <c r="AM66" s="10">
        <f t="shared" si="58"/>
        <v>0</v>
      </c>
      <c r="AN66" s="10">
        <f t="shared" si="58"/>
        <v>0</v>
      </c>
      <c r="AO66" s="2">
        <f>IF($Q66="C", (F66*$N66),0)</f>
        <v>0</v>
      </c>
      <c r="AP66" s="38"/>
    </row>
    <row r="67" spans="1:42" s="37" customFormat="1">
      <c r="A67" s="170" t="s">
        <v>113</v>
      </c>
      <c r="B67" s="39" t="s">
        <v>34</v>
      </c>
      <c r="C67">
        <v>0</v>
      </c>
      <c r="D67" s="39" t="s">
        <v>9</v>
      </c>
      <c r="E67" s="30">
        <v>0</v>
      </c>
      <c r="F67" s="132">
        <f t="shared" si="42"/>
        <v>0</v>
      </c>
      <c r="G67" s="140">
        <v>0</v>
      </c>
      <c r="H67" s="140">
        <v>8</v>
      </c>
      <c r="I67" s="140">
        <v>0</v>
      </c>
      <c r="J67" s="140">
        <v>2</v>
      </c>
      <c r="K67" s="141">
        <v>0</v>
      </c>
      <c r="L67" t="s">
        <v>8</v>
      </c>
      <c r="M67" s="30">
        <f t="shared" si="43"/>
        <v>4500</v>
      </c>
      <c r="N67">
        <v>5</v>
      </c>
      <c r="O67" s="40">
        <f t="shared" si="44"/>
        <v>4500</v>
      </c>
      <c r="P67" s="40"/>
      <c r="Q67" s="106" t="s">
        <v>54</v>
      </c>
      <c r="R67" s="183" t="s">
        <v>137</v>
      </c>
      <c r="S67" s="190" t="str">
        <f t="shared" si="45"/>
        <v>BPT2008</v>
      </c>
      <c r="T67"/>
      <c r="U67"/>
      <c r="V67"/>
      <c r="W67"/>
      <c r="X67"/>
      <c r="Y67" s="83">
        <v>2008</v>
      </c>
      <c r="Z67" s="2">
        <f t="shared" si="46"/>
        <v>0</v>
      </c>
      <c r="AA67" s="2">
        <f t="shared" si="47"/>
        <v>40</v>
      </c>
      <c r="AB67" s="2">
        <f t="shared" si="48"/>
        <v>0</v>
      </c>
      <c r="AC67" s="2">
        <f t="shared" si="49"/>
        <v>10</v>
      </c>
      <c r="AD67" s="2">
        <f t="shared" si="50"/>
        <v>0</v>
      </c>
      <c r="AE67" s="3">
        <f t="shared" si="51"/>
        <v>0</v>
      </c>
      <c r="AF67" s="38"/>
      <c r="AG67" s="36"/>
      <c r="AH67" s="36"/>
      <c r="AI67" s="30"/>
      <c r="AJ67" s="78">
        <f t="shared" si="58"/>
        <v>0</v>
      </c>
      <c r="AK67" s="10">
        <f t="shared" si="58"/>
        <v>0</v>
      </c>
      <c r="AL67" s="10">
        <f t="shared" si="58"/>
        <v>0</v>
      </c>
      <c r="AM67" s="10">
        <f t="shared" si="58"/>
        <v>0</v>
      </c>
      <c r="AN67" s="10">
        <f t="shared" si="58"/>
        <v>0</v>
      </c>
      <c r="AO67" s="2">
        <f>IF($Q67="C", (F67*$N67),0)</f>
        <v>0</v>
      </c>
      <c r="AP67" s="38"/>
    </row>
    <row r="68" spans="1:42" s="37" customFormat="1">
      <c r="A68" s="170" t="s">
        <v>161</v>
      </c>
      <c r="B68" s="39" t="s">
        <v>34</v>
      </c>
      <c r="C68">
        <v>0</v>
      </c>
      <c r="D68" s="39" t="s">
        <v>9</v>
      </c>
      <c r="E68" s="176">
        <v>0</v>
      </c>
      <c r="F68" s="132">
        <f>E68*C68</f>
        <v>0</v>
      </c>
      <c r="G68" s="140">
        <v>0</v>
      </c>
      <c r="H68" s="140">
        <v>8</v>
      </c>
      <c r="I68" s="140">
        <v>0</v>
      </c>
      <c r="J68" s="140">
        <v>1</v>
      </c>
      <c r="K68" s="141">
        <v>0</v>
      </c>
      <c r="L68" t="s">
        <v>8</v>
      </c>
      <c r="M68" s="30">
        <f>((Shop*G68)+(M_Tech*H68)+(CMM*I68)+(ENG*J68)+(DES*K68))*N68</f>
        <v>3950</v>
      </c>
      <c r="N68">
        <v>5</v>
      </c>
      <c r="O68" s="40">
        <f>M68+(N68*F68)</f>
        <v>3950</v>
      </c>
      <c r="P68" s="40"/>
      <c r="Q68" s="106" t="s">
        <v>54</v>
      </c>
      <c r="R68" s="183" t="s">
        <v>137</v>
      </c>
      <c r="S68" s="190" t="str">
        <f>CONCATENATE(Q68,R68,Y68)</f>
        <v>BPT2008</v>
      </c>
      <c r="T68"/>
      <c r="U68"/>
      <c r="V68"/>
      <c r="W68"/>
      <c r="X68"/>
      <c r="Y68" s="83">
        <v>2008</v>
      </c>
      <c r="Z68" s="2">
        <f t="shared" ref="Z68:AD70" si="59">IF($Q68="B", (G68*$N68),0)</f>
        <v>0</v>
      </c>
      <c r="AA68" s="2">
        <f t="shared" si="59"/>
        <v>40</v>
      </c>
      <c r="AB68" s="2">
        <f t="shared" si="59"/>
        <v>0</v>
      </c>
      <c r="AC68" s="2">
        <f t="shared" si="59"/>
        <v>5</v>
      </c>
      <c r="AD68" s="2">
        <f t="shared" si="59"/>
        <v>0</v>
      </c>
      <c r="AE68" s="3">
        <f>IF($Q68="B", (F68*$N68),0)</f>
        <v>0</v>
      </c>
      <c r="AF68" s="38"/>
      <c r="AG68" s="36"/>
      <c r="AH68" s="36"/>
      <c r="AI68" s="30"/>
      <c r="AJ68" s="78">
        <f t="shared" si="58"/>
        <v>0</v>
      </c>
      <c r="AK68" s="10">
        <f t="shared" si="58"/>
        <v>0</v>
      </c>
      <c r="AL68" s="10">
        <f t="shared" si="58"/>
        <v>0</v>
      </c>
      <c r="AM68" s="10">
        <f t="shared" si="58"/>
        <v>0</v>
      </c>
      <c r="AN68" s="10">
        <f t="shared" si="58"/>
        <v>0</v>
      </c>
      <c r="AO68" s="2">
        <f>IF($Q68="C", (F68*$N68),0)</f>
        <v>0</v>
      </c>
      <c r="AP68" s="38"/>
    </row>
    <row r="69" spans="1:42" s="37" customFormat="1">
      <c r="A69" s="170" t="s">
        <v>162</v>
      </c>
      <c r="B69" s="39" t="s">
        <v>34</v>
      </c>
      <c r="C69">
        <v>0</v>
      </c>
      <c r="D69" s="39" t="s">
        <v>9</v>
      </c>
      <c r="E69" s="30">
        <v>0</v>
      </c>
      <c r="F69" s="132">
        <f>E69*C69</f>
        <v>0</v>
      </c>
      <c r="G69" s="140">
        <v>0</v>
      </c>
      <c r="H69" s="140">
        <v>16</v>
      </c>
      <c r="I69" s="140">
        <v>0</v>
      </c>
      <c r="J69" s="140">
        <v>4</v>
      </c>
      <c r="K69" s="141">
        <v>0</v>
      </c>
      <c r="L69" t="s">
        <v>8</v>
      </c>
      <c r="M69" s="30">
        <f>((Shop*G69)+(M_Tech*H69)+(CMM*I69)+(ENG*J69)+(DES*K69))*N69</f>
        <v>9000</v>
      </c>
      <c r="N69">
        <v>5</v>
      </c>
      <c r="O69" s="40">
        <f>M69+(N69*F69)</f>
        <v>9000</v>
      </c>
      <c r="P69" s="40"/>
      <c r="Q69" s="106" t="s">
        <v>55</v>
      </c>
      <c r="R69" s="183" t="s">
        <v>137</v>
      </c>
      <c r="S69" s="190" t="str">
        <f>CONCATENATE(Q69,R69,Y69)</f>
        <v>CPT2008</v>
      </c>
      <c r="T69"/>
      <c r="U69"/>
      <c r="V69"/>
      <c r="W69"/>
      <c r="X69"/>
      <c r="Y69" s="83">
        <v>2008</v>
      </c>
      <c r="Z69" s="2">
        <f t="shared" si="59"/>
        <v>0</v>
      </c>
      <c r="AA69" s="2">
        <f t="shared" si="59"/>
        <v>0</v>
      </c>
      <c r="AB69" s="2">
        <f t="shared" si="59"/>
        <v>0</v>
      </c>
      <c r="AC69" s="2">
        <f t="shared" si="59"/>
        <v>0</v>
      </c>
      <c r="AD69" s="2">
        <f t="shared" si="59"/>
        <v>0</v>
      </c>
      <c r="AE69" s="3">
        <f>IF($Q69="B", (F69*$N69),0)</f>
        <v>0</v>
      </c>
      <c r="AF69" s="38"/>
      <c r="AG69" s="36"/>
      <c r="AH69" s="36"/>
      <c r="AI69" s="30"/>
      <c r="AJ69" s="78">
        <f t="shared" si="58"/>
        <v>0</v>
      </c>
      <c r="AK69" s="10">
        <f t="shared" si="58"/>
        <v>80</v>
      </c>
      <c r="AL69" s="10">
        <f t="shared" si="58"/>
        <v>0</v>
      </c>
      <c r="AM69" s="10">
        <f t="shared" si="58"/>
        <v>20</v>
      </c>
      <c r="AN69" s="10">
        <f t="shared" si="58"/>
        <v>0</v>
      </c>
      <c r="AO69" s="2">
        <f>IF($Q69="C", (F69*$N69),0)</f>
        <v>0</v>
      </c>
      <c r="AP69" s="38"/>
    </row>
    <row r="70" spans="1:42" s="37" customFormat="1">
      <c r="A70" s="170" t="s">
        <v>129</v>
      </c>
      <c r="B70" s="39" t="s">
        <v>130</v>
      </c>
      <c r="C70">
        <f>1*0.06</f>
        <v>0.06</v>
      </c>
      <c r="D70" s="39" t="s">
        <v>9</v>
      </c>
      <c r="E70" s="30">
        <v>400</v>
      </c>
      <c r="F70" s="132">
        <f>E70*C70</f>
        <v>24</v>
      </c>
      <c r="G70" s="140">
        <v>2</v>
      </c>
      <c r="H70" s="140">
        <v>0.1</v>
      </c>
      <c r="I70" s="140">
        <v>0</v>
      </c>
      <c r="J70" s="140">
        <v>0</v>
      </c>
      <c r="K70" s="141">
        <v>0</v>
      </c>
      <c r="L70" t="s">
        <v>8</v>
      </c>
      <c r="M70" s="30">
        <f>((Shop*G70)+(M_Tech*H70)+(CMM*I70)+(ENG*J70)+(DES*K70))*N70</f>
        <v>942.5</v>
      </c>
      <c r="N70">
        <v>5</v>
      </c>
      <c r="O70" s="40">
        <f>M70+(N70*F70)</f>
        <v>1062.5</v>
      </c>
      <c r="P70" s="40"/>
      <c r="Q70" s="106" t="s">
        <v>54</v>
      </c>
      <c r="R70" s="183" t="s">
        <v>137</v>
      </c>
      <c r="S70" s="190" t="str">
        <f t="shared" si="45"/>
        <v>BPT2008</v>
      </c>
      <c r="T70"/>
      <c r="U70"/>
      <c r="V70"/>
      <c r="W70"/>
      <c r="X70"/>
      <c r="Y70" s="83">
        <v>2008</v>
      </c>
      <c r="Z70" s="2">
        <f t="shared" si="59"/>
        <v>10</v>
      </c>
      <c r="AA70" s="2">
        <f t="shared" si="59"/>
        <v>0.5</v>
      </c>
      <c r="AB70" s="2">
        <f t="shared" si="59"/>
        <v>0</v>
      </c>
      <c r="AC70" s="2">
        <f t="shared" si="59"/>
        <v>0</v>
      </c>
      <c r="AD70" s="2">
        <f t="shared" si="59"/>
        <v>0</v>
      </c>
      <c r="AE70" s="3">
        <f>IF($Q70="B", (F70*$N70),0)</f>
        <v>120</v>
      </c>
      <c r="AF70" s="38"/>
      <c r="AG70" s="36"/>
      <c r="AH70" s="36"/>
      <c r="AI70" s="30"/>
      <c r="AJ70" s="78">
        <f t="shared" si="58"/>
        <v>0</v>
      </c>
      <c r="AK70" s="10">
        <f t="shared" si="58"/>
        <v>0</v>
      </c>
      <c r="AL70" s="10">
        <f t="shared" si="58"/>
        <v>0</v>
      </c>
      <c r="AM70" s="10">
        <f t="shared" si="58"/>
        <v>0</v>
      </c>
      <c r="AN70" s="10">
        <f t="shared" si="58"/>
        <v>0</v>
      </c>
      <c r="AO70" s="2">
        <f>IF($Q70="C", (F70*$N70),0)</f>
        <v>0</v>
      </c>
      <c r="AP70" s="38"/>
    </row>
    <row r="71" spans="1:42" s="37" customFormat="1">
      <c r="A71" s="170" t="s">
        <v>114</v>
      </c>
      <c r="B71" s="39" t="s">
        <v>34</v>
      </c>
      <c r="C71">
        <v>0</v>
      </c>
      <c r="D71" s="39" t="s">
        <v>9</v>
      </c>
      <c r="E71" s="30">
        <v>0</v>
      </c>
      <c r="F71" s="132">
        <f t="shared" si="42"/>
        <v>0</v>
      </c>
      <c r="G71" s="140">
        <v>0</v>
      </c>
      <c r="H71" s="140">
        <v>8</v>
      </c>
      <c r="I71" s="140">
        <v>0</v>
      </c>
      <c r="J71" s="140">
        <v>1.5</v>
      </c>
      <c r="K71" s="141">
        <v>0</v>
      </c>
      <c r="L71" t="s">
        <v>8</v>
      </c>
      <c r="M71" s="30">
        <f t="shared" si="43"/>
        <v>4225</v>
      </c>
      <c r="N71">
        <v>5</v>
      </c>
      <c r="O71" s="40">
        <f t="shared" si="44"/>
        <v>4225</v>
      </c>
      <c r="P71" s="40"/>
      <c r="Q71" s="106" t="s">
        <v>54</v>
      </c>
      <c r="R71" s="183" t="s">
        <v>137</v>
      </c>
      <c r="S71" s="190" t="str">
        <f t="shared" si="45"/>
        <v>BPT2008</v>
      </c>
      <c r="T71"/>
      <c r="U71"/>
      <c r="V71"/>
      <c r="W71"/>
      <c r="X71"/>
      <c r="Y71" s="83">
        <v>2008</v>
      </c>
      <c r="Z71" s="2">
        <f t="shared" si="46"/>
        <v>0</v>
      </c>
      <c r="AA71" s="2">
        <f t="shared" si="47"/>
        <v>40</v>
      </c>
      <c r="AB71" s="2">
        <f t="shared" si="48"/>
        <v>0</v>
      </c>
      <c r="AC71" s="2">
        <f t="shared" si="49"/>
        <v>7.5</v>
      </c>
      <c r="AD71" s="2">
        <f t="shared" si="50"/>
        <v>0</v>
      </c>
      <c r="AE71" s="3">
        <f t="shared" si="51"/>
        <v>0</v>
      </c>
      <c r="AF71" s="38"/>
      <c r="AG71" s="36"/>
      <c r="AH71" s="36"/>
      <c r="AI71" s="30"/>
      <c r="AJ71" s="78">
        <f t="shared" si="52"/>
        <v>0</v>
      </c>
      <c r="AK71" s="10">
        <f t="shared" si="53"/>
        <v>0</v>
      </c>
      <c r="AL71" s="10">
        <f t="shared" si="54"/>
        <v>0</v>
      </c>
      <c r="AM71" s="10">
        <f t="shared" si="55"/>
        <v>0</v>
      </c>
      <c r="AN71" s="10">
        <f t="shared" si="56"/>
        <v>0</v>
      </c>
      <c r="AO71" s="2">
        <f t="shared" si="57"/>
        <v>0</v>
      </c>
      <c r="AP71" s="38"/>
    </row>
    <row r="72" spans="1:42" s="37" customFormat="1">
      <c r="A72" s="170" t="s">
        <v>115</v>
      </c>
      <c r="B72" s="39" t="s">
        <v>34</v>
      </c>
      <c r="C72">
        <v>0</v>
      </c>
      <c r="D72" s="39" t="s">
        <v>9</v>
      </c>
      <c r="E72" s="30">
        <v>0</v>
      </c>
      <c r="F72" s="132">
        <f t="shared" si="42"/>
        <v>0</v>
      </c>
      <c r="G72" s="140">
        <v>1</v>
      </c>
      <c r="H72" s="140">
        <v>0</v>
      </c>
      <c r="I72" s="140">
        <v>0</v>
      </c>
      <c r="J72" s="140">
        <v>0</v>
      </c>
      <c r="K72" s="141">
        <v>0</v>
      </c>
      <c r="L72" t="s">
        <v>8</v>
      </c>
      <c r="M72" s="30">
        <f t="shared" si="43"/>
        <v>0</v>
      </c>
      <c r="N72">
        <v>0</v>
      </c>
      <c r="O72" s="40">
        <f t="shared" si="44"/>
        <v>0</v>
      </c>
      <c r="P72" s="40"/>
      <c r="Q72" s="106" t="s">
        <v>55</v>
      </c>
      <c r="R72" s="183" t="s">
        <v>137</v>
      </c>
      <c r="S72" s="190" t="str">
        <f t="shared" si="45"/>
        <v>CPT2008</v>
      </c>
      <c r="T72"/>
      <c r="U72"/>
      <c r="V72"/>
      <c r="W72"/>
      <c r="X72"/>
      <c r="Y72" s="83">
        <v>2008</v>
      </c>
      <c r="Z72" s="2">
        <f t="shared" si="46"/>
        <v>0</v>
      </c>
      <c r="AA72" s="2">
        <f t="shared" si="47"/>
        <v>0</v>
      </c>
      <c r="AB72" s="2">
        <f t="shared" si="48"/>
        <v>0</v>
      </c>
      <c r="AC72" s="2">
        <f t="shared" si="49"/>
        <v>0</v>
      </c>
      <c r="AD72" s="2">
        <f t="shared" si="50"/>
        <v>0</v>
      </c>
      <c r="AE72" s="3">
        <f t="shared" si="51"/>
        <v>0</v>
      </c>
      <c r="AF72" s="38"/>
      <c r="AG72" s="36"/>
      <c r="AH72" s="36"/>
      <c r="AI72" s="30"/>
      <c r="AJ72" s="78">
        <f t="shared" si="52"/>
        <v>0</v>
      </c>
      <c r="AK72" s="10">
        <f t="shared" si="53"/>
        <v>0</v>
      </c>
      <c r="AL72" s="10">
        <f t="shared" si="54"/>
        <v>0</v>
      </c>
      <c r="AM72" s="10">
        <f t="shared" si="55"/>
        <v>0</v>
      </c>
      <c r="AN72" s="10">
        <f t="shared" si="56"/>
        <v>0</v>
      </c>
      <c r="AO72" s="2">
        <f t="shared" si="57"/>
        <v>0</v>
      </c>
      <c r="AP72" s="38"/>
    </row>
    <row r="73" spans="1:42" s="37" customFormat="1">
      <c r="A73" s="170" t="s">
        <v>116</v>
      </c>
      <c r="B73" s="39" t="s">
        <v>34</v>
      </c>
      <c r="C73">
        <v>0</v>
      </c>
      <c r="D73" s="39" t="s">
        <v>9</v>
      </c>
      <c r="E73" s="30">
        <v>0</v>
      </c>
      <c r="F73" s="132">
        <f t="shared" si="42"/>
        <v>0</v>
      </c>
      <c r="G73" s="140">
        <v>0</v>
      </c>
      <c r="H73" s="140">
        <v>0</v>
      </c>
      <c r="I73" s="140">
        <v>2</v>
      </c>
      <c r="J73" s="140">
        <v>0.5</v>
      </c>
      <c r="K73" s="141">
        <v>0</v>
      </c>
      <c r="L73" t="s">
        <v>8</v>
      </c>
      <c r="M73" s="30">
        <f t="shared" si="43"/>
        <v>1275</v>
      </c>
      <c r="N73">
        <v>5</v>
      </c>
      <c r="O73" s="40">
        <f t="shared" si="44"/>
        <v>1275</v>
      </c>
      <c r="P73" s="40"/>
      <c r="Q73" s="106" t="s">
        <v>55</v>
      </c>
      <c r="R73" s="183" t="s">
        <v>137</v>
      </c>
      <c r="S73" s="190" t="str">
        <f t="shared" si="45"/>
        <v>CPT2008</v>
      </c>
      <c r="T73"/>
      <c r="U73"/>
      <c r="V73"/>
      <c r="W73"/>
      <c r="X73"/>
      <c r="Y73" s="83">
        <v>2008</v>
      </c>
      <c r="Z73" s="2">
        <f t="shared" si="46"/>
        <v>0</v>
      </c>
      <c r="AA73" s="2">
        <f t="shared" si="47"/>
        <v>0</v>
      </c>
      <c r="AB73" s="2">
        <f t="shared" si="48"/>
        <v>0</v>
      </c>
      <c r="AC73" s="2">
        <f t="shared" si="49"/>
        <v>0</v>
      </c>
      <c r="AD73" s="2">
        <f t="shared" si="50"/>
        <v>0</v>
      </c>
      <c r="AE73" s="3">
        <f t="shared" si="51"/>
        <v>0</v>
      </c>
      <c r="AF73" s="38"/>
      <c r="AG73" s="36"/>
      <c r="AH73" s="36"/>
      <c r="AI73" s="30"/>
      <c r="AJ73" s="78">
        <f t="shared" si="52"/>
        <v>0</v>
      </c>
      <c r="AK73" s="10">
        <f t="shared" si="53"/>
        <v>0</v>
      </c>
      <c r="AL73" s="10">
        <f t="shared" si="54"/>
        <v>10</v>
      </c>
      <c r="AM73" s="10">
        <f t="shared" si="55"/>
        <v>2.5</v>
      </c>
      <c r="AN73" s="10">
        <f t="shared" si="56"/>
        <v>0</v>
      </c>
      <c r="AO73" s="2">
        <f t="shared" si="57"/>
        <v>0</v>
      </c>
      <c r="AP73" s="38"/>
    </row>
    <row r="74" spans="1:42" s="37" customFormat="1">
      <c r="A74" s="170" t="s">
        <v>117</v>
      </c>
      <c r="B74" s="39" t="s">
        <v>34</v>
      </c>
      <c r="C74">
        <v>0</v>
      </c>
      <c r="D74" s="39" t="s">
        <v>9</v>
      </c>
      <c r="E74" s="30">
        <v>0</v>
      </c>
      <c r="F74" s="132">
        <f t="shared" si="42"/>
        <v>0</v>
      </c>
      <c r="G74" s="140">
        <v>0</v>
      </c>
      <c r="H74" s="140">
        <v>2</v>
      </c>
      <c r="I74" s="140">
        <v>2</v>
      </c>
      <c r="J74" s="140">
        <v>0.5</v>
      </c>
      <c r="K74" s="141">
        <v>0</v>
      </c>
      <c r="L74" t="s">
        <v>8</v>
      </c>
      <c r="M74" s="30">
        <f t="shared" si="43"/>
        <v>2125</v>
      </c>
      <c r="N74">
        <v>5</v>
      </c>
      <c r="O74" s="40">
        <f t="shared" si="44"/>
        <v>2125</v>
      </c>
      <c r="P74" s="40"/>
      <c r="Q74" s="106" t="s">
        <v>55</v>
      </c>
      <c r="R74" s="183" t="s">
        <v>137</v>
      </c>
      <c r="S74" s="190" t="str">
        <f t="shared" si="45"/>
        <v>CPT2008</v>
      </c>
      <c r="T74"/>
      <c r="U74"/>
      <c r="V74"/>
      <c r="W74"/>
      <c r="X74"/>
      <c r="Y74" s="83">
        <v>2008</v>
      </c>
      <c r="Z74" s="2">
        <f t="shared" si="46"/>
        <v>0</v>
      </c>
      <c r="AA74" s="2">
        <f t="shared" si="47"/>
        <v>0</v>
      </c>
      <c r="AB74" s="2">
        <f t="shared" si="48"/>
        <v>0</v>
      </c>
      <c r="AC74" s="2">
        <f t="shared" si="49"/>
        <v>0</v>
      </c>
      <c r="AD74" s="2">
        <f t="shared" si="50"/>
        <v>0</v>
      </c>
      <c r="AE74" s="3">
        <f t="shared" si="51"/>
        <v>0</v>
      </c>
      <c r="AF74" s="38"/>
      <c r="AG74" s="36"/>
      <c r="AH74" s="36"/>
      <c r="AI74" s="30"/>
      <c r="AJ74" s="78">
        <f>IF($Q74="C", (G74*$N74),0)</f>
        <v>0</v>
      </c>
      <c r="AK74" s="10">
        <f>IF($Q74="C", (H74*$N74),0)</f>
        <v>10</v>
      </c>
      <c r="AL74" s="10">
        <f>IF($Q74="C", (I74*$N74),0)</f>
        <v>10</v>
      </c>
      <c r="AM74" s="10">
        <f>IF($Q74="C", (J74*$N74),0)</f>
        <v>2.5</v>
      </c>
      <c r="AN74" s="10">
        <f>IF($Q74="C", (K74*$N74),0)</f>
        <v>0</v>
      </c>
      <c r="AO74" s="2">
        <f>IF($Q74="C", (F74*$N74),0)</f>
        <v>0</v>
      </c>
      <c r="AP74" s="38"/>
    </row>
    <row r="75" spans="1:42" s="158" customFormat="1">
      <c r="A75" s="100" t="s">
        <v>165</v>
      </c>
      <c r="E75" s="159"/>
      <c r="F75" s="160"/>
      <c r="G75" s="161"/>
      <c r="H75" s="161"/>
      <c r="I75" s="161"/>
      <c r="J75" s="161"/>
      <c r="K75" s="162"/>
      <c r="L75" s="173" t="s">
        <v>99</v>
      </c>
      <c r="M75" s="174">
        <f>SUMIF(Q65:Q74,"B",M65:M74)</f>
        <v>14042.5</v>
      </c>
      <c r="N75" s="175" t="s">
        <v>99</v>
      </c>
      <c r="O75" s="174"/>
      <c r="P75" s="163"/>
      <c r="Q75" s="164"/>
      <c r="R75" s="185"/>
      <c r="S75" s="192"/>
      <c r="T75"/>
      <c r="U75"/>
      <c r="V75"/>
      <c r="W75"/>
      <c r="X75"/>
      <c r="Y75" s="165"/>
      <c r="Z75" s="166"/>
      <c r="AA75" s="166"/>
      <c r="AB75" s="166"/>
      <c r="AC75" s="166"/>
      <c r="AD75" s="166"/>
      <c r="AE75" s="167"/>
      <c r="AF75" s="168"/>
      <c r="AG75" s="166"/>
      <c r="AH75" s="166"/>
      <c r="AI75" s="30"/>
      <c r="AJ75" s="169"/>
      <c r="AK75" s="166"/>
      <c r="AL75" s="166"/>
      <c r="AM75" s="166"/>
      <c r="AN75" s="166"/>
      <c r="AO75" s="166"/>
      <c r="AP75" s="168"/>
    </row>
    <row r="76" spans="1:42" s="37" customFormat="1">
      <c r="A76" s="170" t="s">
        <v>111</v>
      </c>
      <c r="B76" s="39" t="s">
        <v>34</v>
      </c>
      <c r="C76">
        <v>0</v>
      </c>
      <c r="D76" s="39" t="s">
        <v>9</v>
      </c>
      <c r="E76" s="30">
        <v>0</v>
      </c>
      <c r="F76" s="132">
        <f t="shared" ref="F76:F81" si="60">E76*C76</f>
        <v>0</v>
      </c>
      <c r="G76" s="140">
        <v>0</v>
      </c>
      <c r="H76" s="140">
        <v>0.5</v>
      </c>
      <c r="I76" s="140">
        <v>0</v>
      </c>
      <c r="J76" s="140">
        <v>0</v>
      </c>
      <c r="K76" s="141">
        <v>0</v>
      </c>
      <c r="L76" t="s">
        <v>8</v>
      </c>
      <c r="M76" s="30">
        <f t="shared" ref="M76:M81" si="61">((Shop*G76)+(M_Tech*H76)+(CMM*I76)+(ENG*J76)+(DES*K76))*N76</f>
        <v>212.5</v>
      </c>
      <c r="N76">
        <v>5</v>
      </c>
      <c r="O76" s="40">
        <f t="shared" ref="O76:O81" si="62">M76+(N76*F76)</f>
        <v>212.5</v>
      </c>
      <c r="P76" s="40"/>
      <c r="Q76" s="106" t="s">
        <v>54</v>
      </c>
      <c r="R76" s="183" t="s">
        <v>136</v>
      </c>
      <c r="S76" s="190" t="str">
        <f t="shared" ref="S76:S81" si="63">CONCATENATE(Q76,R76,Y76)</f>
        <v>BPD2008</v>
      </c>
      <c r="T76"/>
      <c r="U76"/>
      <c r="V76"/>
      <c r="W76"/>
      <c r="X76"/>
      <c r="Y76" s="83">
        <v>2008</v>
      </c>
      <c r="Z76" s="2">
        <f t="shared" ref="Z76:Z81" si="64">IF($Q76="B", (G76*$N76),0)</f>
        <v>0</v>
      </c>
      <c r="AA76" s="2">
        <f t="shared" ref="AA76:AA81" si="65">IF($Q76="B", (H76*$N76),0)</f>
        <v>2.5</v>
      </c>
      <c r="AB76" s="2">
        <f t="shared" ref="AB76:AB81" si="66">IF($Q76="B", (I76*$N76),0)</f>
        <v>0</v>
      </c>
      <c r="AC76" s="2">
        <f t="shared" ref="AC76:AC81" si="67">IF($Q76="B", (J76*$N76),0)</f>
        <v>0</v>
      </c>
      <c r="AD76" s="2">
        <f t="shared" ref="AD76:AD81" si="68">IF($Q76="B", (K76*$N76),0)</f>
        <v>0</v>
      </c>
      <c r="AE76" s="3">
        <f t="shared" ref="AE76:AE81" si="69">IF($Q76="B", (F76*$N76),0)</f>
        <v>0</v>
      </c>
      <c r="AF76" s="38"/>
      <c r="AG76" s="36"/>
      <c r="AH76" s="36"/>
      <c r="AI76" s="30"/>
      <c r="AJ76" s="78">
        <f t="shared" ref="AJ76:AN81" si="70">IF($Q76="C", (G76*$N76),0)</f>
        <v>0</v>
      </c>
      <c r="AK76" s="10">
        <f t="shared" si="70"/>
        <v>0</v>
      </c>
      <c r="AL76" s="10">
        <f t="shared" si="70"/>
        <v>0</v>
      </c>
      <c r="AM76" s="10">
        <f t="shared" si="70"/>
        <v>0</v>
      </c>
      <c r="AN76" s="10">
        <f t="shared" si="70"/>
        <v>0</v>
      </c>
      <c r="AO76" s="2">
        <f t="shared" ref="AO76:AO81" si="71">IF($Q76="C", (F76*$N76),0)</f>
        <v>0</v>
      </c>
      <c r="AP76" s="38"/>
    </row>
    <row r="77" spans="1:42" s="37" customFormat="1">
      <c r="A77" s="170" t="s">
        <v>113</v>
      </c>
      <c r="B77" s="39" t="s">
        <v>34</v>
      </c>
      <c r="C77">
        <v>0</v>
      </c>
      <c r="D77" s="39" t="s">
        <v>9</v>
      </c>
      <c r="E77" s="30">
        <v>0</v>
      </c>
      <c r="F77" s="132">
        <f t="shared" si="60"/>
        <v>0</v>
      </c>
      <c r="G77" s="140">
        <v>0</v>
      </c>
      <c r="H77" s="140">
        <v>1.5</v>
      </c>
      <c r="I77" s="140">
        <v>0</v>
      </c>
      <c r="J77" s="140">
        <v>0</v>
      </c>
      <c r="K77" s="141">
        <v>0</v>
      </c>
      <c r="L77" t="s">
        <v>8</v>
      </c>
      <c r="M77" s="30">
        <f t="shared" si="61"/>
        <v>637.5</v>
      </c>
      <c r="N77">
        <v>5</v>
      </c>
      <c r="O77" s="40">
        <f t="shared" si="62"/>
        <v>637.5</v>
      </c>
      <c r="P77" s="40"/>
      <c r="Q77" s="106" t="s">
        <v>54</v>
      </c>
      <c r="R77" s="183" t="s">
        <v>136</v>
      </c>
      <c r="S77" s="190" t="str">
        <f t="shared" si="63"/>
        <v>BPD2008</v>
      </c>
      <c r="T77"/>
      <c r="U77"/>
      <c r="V77"/>
      <c r="W77"/>
      <c r="X77"/>
      <c r="Y77" s="83">
        <v>2008</v>
      </c>
      <c r="Z77" s="2">
        <f t="shared" si="64"/>
        <v>0</v>
      </c>
      <c r="AA77" s="2">
        <f t="shared" si="65"/>
        <v>7.5</v>
      </c>
      <c r="AB77" s="2">
        <f t="shared" si="66"/>
        <v>0</v>
      </c>
      <c r="AC77" s="2">
        <f t="shared" si="67"/>
        <v>0</v>
      </c>
      <c r="AD77" s="2">
        <f t="shared" si="68"/>
        <v>0</v>
      </c>
      <c r="AE77" s="3">
        <f t="shared" si="69"/>
        <v>0</v>
      </c>
      <c r="AF77" s="38"/>
      <c r="AG77" s="36"/>
      <c r="AH77" s="36"/>
      <c r="AI77" s="30"/>
      <c r="AJ77" s="78">
        <f t="shared" si="70"/>
        <v>0</v>
      </c>
      <c r="AK77" s="10">
        <f t="shared" si="70"/>
        <v>0</v>
      </c>
      <c r="AL77" s="10">
        <f t="shared" si="70"/>
        <v>0</v>
      </c>
      <c r="AM77" s="10">
        <f t="shared" si="70"/>
        <v>0</v>
      </c>
      <c r="AN77" s="10">
        <f t="shared" si="70"/>
        <v>0</v>
      </c>
      <c r="AO77" s="2">
        <f t="shared" si="71"/>
        <v>0</v>
      </c>
      <c r="AP77" s="38"/>
    </row>
    <row r="78" spans="1:42" s="37" customFormat="1">
      <c r="A78" s="170" t="s">
        <v>129</v>
      </c>
      <c r="B78" s="39" t="s">
        <v>130</v>
      </c>
      <c r="C78">
        <f>1*0.06</f>
        <v>0.06</v>
      </c>
      <c r="D78" s="39" t="s">
        <v>9</v>
      </c>
      <c r="E78" s="30">
        <v>400</v>
      </c>
      <c r="F78" s="132">
        <f t="shared" si="60"/>
        <v>24</v>
      </c>
      <c r="G78" s="140">
        <v>0.5</v>
      </c>
      <c r="H78" s="140">
        <v>0.1</v>
      </c>
      <c r="I78" s="140">
        <v>0</v>
      </c>
      <c r="J78" s="140">
        <v>0</v>
      </c>
      <c r="K78" s="141">
        <v>0</v>
      </c>
      <c r="L78" t="s">
        <v>8</v>
      </c>
      <c r="M78" s="30">
        <f t="shared" si="61"/>
        <v>267.5</v>
      </c>
      <c r="N78">
        <v>5</v>
      </c>
      <c r="O78" s="40">
        <f t="shared" si="62"/>
        <v>387.5</v>
      </c>
      <c r="P78" s="40"/>
      <c r="Q78" s="106" t="s">
        <v>54</v>
      </c>
      <c r="R78" s="183" t="s">
        <v>136</v>
      </c>
      <c r="S78" s="190" t="str">
        <f t="shared" si="63"/>
        <v>BPD2008</v>
      </c>
      <c r="T78"/>
      <c r="U78"/>
      <c r="V78"/>
      <c r="W78"/>
      <c r="X78"/>
      <c r="Y78" s="83">
        <v>2008</v>
      </c>
      <c r="Z78" s="2">
        <f t="shared" si="64"/>
        <v>2.5</v>
      </c>
      <c r="AA78" s="2">
        <f t="shared" si="65"/>
        <v>0.5</v>
      </c>
      <c r="AB78" s="2">
        <f t="shared" si="66"/>
        <v>0</v>
      </c>
      <c r="AC78" s="2">
        <f t="shared" si="67"/>
        <v>0</v>
      </c>
      <c r="AD78" s="2">
        <f t="shared" si="68"/>
        <v>0</v>
      </c>
      <c r="AE78" s="3">
        <f t="shared" si="69"/>
        <v>120</v>
      </c>
      <c r="AF78" s="38"/>
      <c r="AG78" s="36"/>
      <c r="AH78" s="36"/>
      <c r="AI78" s="30"/>
      <c r="AJ78" s="78">
        <f t="shared" si="70"/>
        <v>0</v>
      </c>
      <c r="AK78" s="10">
        <f t="shared" si="70"/>
        <v>0</v>
      </c>
      <c r="AL78" s="10">
        <f t="shared" si="70"/>
        <v>0</v>
      </c>
      <c r="AM78" s="10">
        <f t="shared" si="70"/>
        <v>0</v>
      </c>
      <c r="AN78" s="10">
        <f t="shared" si="70"/>
        <v>0</v>
      </c>
      <c r="AO78" s="2">
        <f t="shared" si="71"/>
        <v>0</v>
      </c>
      <c r="AP78" s="38"/>
    </row>
    <row r="79" spans="1:42" s="37" customFormat="1">
      <c r="A79" s="170" t="s">
        <v>114</v>
      </c>
      <c r="B79" s="39" t="s">
        <v>34</v>
      </c>
      <c r="C79">
        <v>0</v>
      </c>
      <c r="D79" s="39" t="s">
        <v>9</v>
      </c>
      <c r="E79" s="30">
        <v>0</v>
      </c>
      <c r="F79" s="132">
        <f t="shared" si="60"/>
        <v>0</v>
      </c>
      <c r="G79" s="140">
        <v>0</v>
      </c>
      <c r="H79" s="140">
        <v>1.5</v>
      </c>
      <c r="I79" s="140">
        <v>0</v>
      </c>
      <c r="J79" s="140">
        <v>0</v>
      </c>
      <c r="K79" s="141">
        <v>0</v>
      </c>
      <c r="L79" t="s">
        <v>8</v>
      </c>
      <c r="M79" s="30">
        <f t="shared" si="61"/>
        <v>637.5</v>
      </c>
      <c r="N79">
        <v>5</v>
      </c>
      <c r="O79" s="40">
        <f t="shared" si="62"/>
        <v>637.5</v>
      </c>
      <c r="P79" s="40"/>
      <c r="Q79" s="106" t="s">
        <v>54</v>
      </c>
      <c r="R79" s="183" t="s">
        <v>136</v>
      </c>
      <c r="S79" s="190" t="str">
        <f t="shared" si="63"/>
        <v>BPD2008</v>
      </c>
      <c r="T79"/>
      <c r="U79"/>
      <c r="V79"/>
      <c r="W79"/>
      <c r="X79"/>
      <c r="Y79" s="83">
        <v>2008</v>
      </c>
      <c r="Z79" s="2">
        <f t="shared" si="64"/>
        <v>0</v>
      </c>
      <c r="AA79" s="2">
        <f t="shared" si="65"/>
        <v>7.5</v>
      </c>
      <c r="AB79" s="2">
        <f t="shared" si="66"/>
        <v>0</v>
      </c>
      <c r="AC79" s="2">
        <f t="shared" si="67"/>
        <v>0</v>
      </c>
      <c r="AD79" s="2">
        <f t="shared" si="68"/>
        <v>0</v>
      </c>
      <c r="AE79" s="3">
        <f t="shared" si="69"/>
        <v>0</v>
      </c>
      <c r="AF79" s="38"/>
      <c r="AG79" s="36"/>
      <c r="AH79" s="36"/>
      <c r="AI79" s="30"/>
      <c r="AJ79" s="78">
        <f t="shared" si="70"/>
        <v>0</v>
      </c>
      <c r="AK79" s="10">
        <f t="shared" si="70"/>
        <v>0</v>
      </c>
      <c r="AL79" s="10">
        <f t="shared" si="70"/>
        <v>0</v>
      </c>
      <c r="AM79" s="10">
        <f t="shared" si="70"/>
        <v>0</v>
      </c>
      <c r="AN79" s="10">
        <f t="shared" si="70"/>
        <v>0</v>
      </c>
      <c r="AO79" s="2">
        <f t="shared" si="71"/>
        <v>0</v>
      </c>
      <c r="AP79" s="38"/>
    </row>
    <row r="80" spans="1:42" s="37" customFormat="1">
      <c r="A80" s="170" t="s">
        <v>115</v>
      </c>
      <c r="B80" s="39" t="s">
        <v>34</v>
      </c>
      <c r="C80">
        <v>0</v>
      </c>
      <c r="D80" s="39" t="s">
        <v>9</v>
      </c>
      <c r="E80" s="30">
        <v>0</v>
      </c>
      <c r="F80" s="132">
        <f t="shared" si="60"/>
        <v>0</v>
      </c>
      <c r="G80" s="140">
        <v>1</v>
      </c>
      <c r="H80" s="140">
        <v>0</v>
      </c>
      <c r="I80" s="140">
        <v>0</v>
      </c>
      <c r="J80" s="140">
        <v>0</v>
      </c>
      <c r="K80" s="141">
        <v>0</v>
      </c>
      <c r="L80" t="s">
        <v>8</v>
      </c>
      <c r="M80" s="30">
        <f t="shared" si="61"/>
        <v>0</v>
      </c>
      <c r="N80">
        <v>0</v>
      </c>
      <c r="O80" s="40">
        <f t="shared" si="62"/>
        <v>0</v>
      </c>
      <c r="P80" s="40"/>
      <c r="Q80" s="106" t="s">
        <v>55</v>
      </c>
      <c r="R80" s="183" t="s">
        <v>136</v>
      </c>
      <c r="S80" s="190" t="str">
        <f t="shared" si="63"/>
        <v>CPD2008</v>
      </c>
      <c r="T80"/>
      <c r="U80"/>
      <c r="V80"/>
      <c r="W80"/>
      <c r="X80"/>
      <c r="Y80" s="83">
        <v>2008</v>
      </c>
      <c r="Z80" s="2">
        <f t="shared" si="64"/>
        <v>0</v>
      </c>
      <c r="AA80" s="2">
        <f t="shared" si="65"/>
        <v>0</v>
      </c>
      <c r="AB80" s="2">
        <f t="shared" si="66"/>
        <v>0</v>
      </c>
      <c r="AC80" s="2">
        <f t="shared" si="67"/>
        <v>0</v>
      </c>
      <c r="AD80" s="2">
        <f t="shared" si="68"/>
        <v>0</v>
      </c>
      <c r="AE80" s="3">
        <f t="shared" si="69"/>
        <v>0</v>
      </c>
      <c r="AF80" s="38"/>
      <c r="AG80" s="36"/>
      <c r="AH80" s="36"/>
      <c r="AI80" s="30"/>
      <c r="AJ80" s="78">
        <f t="shared" si="70"/>
        <v>0</v>
      </c>
      <c r="AK80" s="10">
        <f t="shared" si="70"/>
        <v>0</v>
      </c>
      <c r="AL80" s="10">
        <f t="shared" si="70"/>
        <v>0</v>
      </c>
      <c r="AM80" s="10">
        <f t="shared" si="70"/>
        <v>0</v>
      </c>
      <c r="AN80" s="10">
        <f t="shared" si="70"/>
        <v>0</v>
      </c>
      <c r="AO80" s="2">
        <f t="shared" si="71"/>
        <v>0</v>
      </c>
      <c r="AP80" s="38"/>
    </row>
    <row r="81" spans="1:42" s="37" customFormat="1">
      <c r="A81" s="170" t="s">
        <v>116</v>
      </c>
      <c r="B81" s="39" t="s">
        <v>34</v>
      </c>
      <c r="C81">
        <v>0</v>
      </c>
      <c r="D81" s="39" t="s">
        <v>9</v>
      </c>
      <c r="E81" s="30">
        <v>0</v>
      </c>
      <c r="F81" s="132">
        <f t="shared" si="60"/>
        <v>0</v>
      </c>
      <c r="G81" s="140">
        <v>0</v>
      </c>
      <c r="H81" s="140">
        <v>0</v>
      </c>
      <c r="I81" s="140">
        <v>0.5</v>
      </c>
      <c r="J81" s="140">
        <v>0.2</v>
      </c>
      <c r="K81" s="141">
        <v>0</v>
      </c>
      <c r="L81" t="s">
        <v>8</v>
      </c>
      <c r="M81" s="30">
        <f t="shared" si="61"/>
        <v>0</v>
      </c>
      <c r="N81">
        <v>0</v>
      </c>
      <c r="O81" s="40">
        <f t="shared" si="62"/>
        <v>0</v>
      </c>
      <c r="P81" s="40"/>
      <c r="Q81" s="106" t="s">
        <v>55</v>
      </c>
      <c r="R81" s="183" t="s">
        <v>136</v>
      </c>
      <c r="S81" s="190" t="str">
        <f t="shared" si="63"/>
        <v>CPD2008</v>
      </c>
      <c r="T81"/>
      <c r="U81"/>
      <c r="V81"/>
      <c r="W81"/>
      <c r="X81"/>
      <c r="Y81" s="83">
        <v>2008</v>
      </c>
      <c r="Z81" s="2">
        <f t="shared" si="64"/>
        <v>0</v>
      </c>
      <c r="AA81" s="2">
        <f t="shared" si="65"/>
        <v>0</v>
      </c>
      <c r="AB81" s="2">
        <f t="shared" si="66"/>
        <v>0</v>
      </c>
      <c r="AC81" s="2">
        <f t="shared" si="67"/>
        <v>0</v>
      </c>
      <c r="AD81" s="2">
        <f t="shared" si="68"/>
        <v>0</v>
      </c>
      <c r="AE81" s="3">
        <f t="shared" si="69"/>
        <v>0</v>
      </c>
      <c r="AF81" s="38"/>
      <c r="AG81" s="36"/>
      <c r="AH81" s="36"/>
      <c r="AI81" s="30"/>
      <c r="AJ81" s="78">
        <f t="shared" si="70"/>
        <v>0</v>
      </c>
      <c r="AK81" s="10">
        <f t="shared" si="70"/>
        <v>0</v>
      </c>
      <c r="AL81" s="10">
        <f t="shared" si="70"/>
        <v>0</v>
      </c>
      <c r="AM81" s="10">
        <f t="shared" si="70"/>
        <v>0</v>
      </c>
      <c r="AN81" s="10">
        <f t="shared" si="70"/>
        <v>0</v>
      </c>
      <c r="AO81" s="2">
        <f t="shared" si="71"/>
        <v>0</v>
      </c>
      <c r="AP81" s="38"/>
    </row>
    <row r="82" spans="1:42" s="158" customFormat="1">
      <c r="A82" s="100" t="s">
        <v>166</v>
      </c>
      <c r="E82" s="159"/>
      <c r="F82" s="160"/>
      <c r="G82" s="161"/>
      <c r="H82" s="161"/>
      <c r="I82" s="161"/>
      <c r="J82" s="161"/>
      <c r="K82" s="162"/>
      <c r="L82" s="173" t="s">
        <v>99</v>
      </c>
      <c r="M82" s="174">
        <f>SUMIF(Q76:Q81,"B",M76:M81)</f>
        <v>1755</v>
      </c>
      <c r="N82" s="175" t="s">
        <v>99</v>
      </c>
      <c r="O82" s="174"/>
      <c r="P82" s="163"/>
      <c r="Q82" s="164"/>
      <c r="R82" s="185"/>
      <c r="S82" s="192"/>
      <c r="T82"/>
      <c r="U82"/>
      <c r="V82"/>
      <c r="W82"/>
      <c r="X82"/>
      <c r="Y82" s="165"/>
      <c r="Z82" s="166"/>
      <c r="AA82" s="166"/>
      <c r="AB82" s="166"/>
      <c r="AC82" s="166"/>
      <c r="AD82" s="166"/>
      <c r="AE82" s="167"/>
      <c r="AF82" s="168"/>
      <c r="AG82" s="166"/>
      <c r="AH82" s="166"/>
      <c r="AI82" s="30"/>
      <c r="AJ82" s="169"/>
      <c r="AK82" s="166"/>
      <c r="AL82" s="166"/>
      <c r="AM82" s="166"/>
      <c r="AN82" s="166"/>
      <c r="AO82" s="166"/>
      <c r="AP82" s="168"/>
    </row>
    <row r="83" spans="1:42" s="37" customFormat="1">
      <c r="A83" s="170" t="s">
        <v>111</v>
      </c>
      <c r="B83" s="39" t="s">
        <v>34</v>
      </c>
      <c r="C83">
        <v>0</v>
      </c>
      <c r="D83" s="39" t="s">
        <v>9</v>
      </c>
      <c r="E83" s="30">
        <v>0</v>
      </c>
      <c r="F83" s="132">
        <f t="shared" ref="F83:F88" si="72">E83*C83</f>
        <v>0</v>
      </c>
      <c r="G83" s="140">
        <v>0</v>
      </c>
      <c r="H83" s="140">
        <v>0.5</v>
      </c>
      <c r="I83" s="140">
        <v>0</v>
      </c>
      <c r="J83" s="140">
        <v>0</v>
      </c>
      <c r="K83" s="141">
        <v>0</v>
      </c>
      <c r="L83" t="s">
        <v>8</v>
      </c>
      <c r="M83" s="30">
        <f t="shared" ref="M83:M88" si="73">((Shop*G83)+(M_Tech*H83)+(CMM*I83)+(ENG*J83)+(DES*K83))*N83</f>
        <v>1275</v>
      </c>
      <c r="N83">
        <v>30</v>
      </c>
      <c r="O83" s="40">
        <f t="shared" ref="O83:O88" si="74">M83+(N83*F83)</f>
        <v>1275</v>
      </c>
      <c r="P83" s="40"/>
      <c r="Q83" s="106" t="s">
        <v>54</v>
      </c>
      <c r="R83" s="183" t="s">
        <v>136</v>
      </c>
      <c r="S83" s="190" t="str">
        <f t="shared" ref="S83:S88" si="75">CONCATENATE(Q83,R83,Y83)</f>
        <v>BPD2009</v>
      </c>
      <c r="T83"/>
      <c r="U83"/>
      <c r="V83"/>
      <c r="W83"/>
      <c r="X83"/>
      <c r="Y83" s="83">
        <v>2009</v>
      </c>
      <c r="Z83" s="2">
        <f t="shared" ref="Z83:Z88" si="76">IF($Q83="B", (G83*$N83),0)</f>
        <v>0</v>
      </c>
      <c r="AA83" s="2">
        <f t="shared" ref="AA83:AA88" si="77">IF($Q83="B", (H83*$N83),0)</f>
        <v>15</v>
      </c>
      <c r="AB83" s="2">
        <f t="shared" ref="AB83:AB88" si="78">IF($Q83="B", (I83*$N83),0)</f>
        <v>0</v>
      </c>
      <c r="AC83" s="2">
        <f t="shared" ref="AC83:AC88" si="79">IF($Q83="B", (J83*$N83),0)</f>
        <v>0</v>
      </c>
      <c r="AD83" s="2">
        <f t="shared" ref="AD83:AD88" si="80">IF($Q83="B", (K83*$N83),0)</f>
        <v>0</v>
      </c>
      <c r="AE83" s="3">
        <f t="shared" ref="AE83:AE88" si="81">IF($Q83="B", (F83*$N83),0)</f>
        <v>0</v>
      </c>
      <c r="AF83" s="38"/>
      <c r="AG83" s="36"/>
      <c r="AH83" s="36"/>
      <c r="AI83" s="30"/>
      <c r="AJ83" s="78">
        <f t="shared" ref="AJ83:AN88" si="82">IF($Q83="C", (G83*$N83),0)</f>
        <v>0</v>
      </c>
      <c r="AK83" s="10">
        <f t="shared" si="82"/>
        <v>0</v>
      </c>
      <c r="AL83" s="10">
        <f t="shared" si="82"/>
        <v>0</v>
      </c>
      <c r="AM83" s="10">
        <f t="shared" si="82"/>
        <v>0</v>
      </c>
      <c r="AN83" s="10">
        <f t="shared" si="82"/>
        <v>0</v>
      </c>
      <c r="AO83" s="2">
        <f t="shared" ref="AO83:AO88" si="83">IF($Q83="C", (F83*$N83),0)</f>
        <v>0</v>
      </c>
      <c r="AP83" s="38"/>
    </row>
    <row r="84" spans="1:42" s="37" customFormat="1">
      <c r="A84" s="170" t="s">
        <v>113</v>
      </c>
      <c r="B84" s="39" t="s">
        <v>34</v>
      </c>
      <c r="C84">
        <v>0</v>
      </c>
      <c r="D84" s="39" t="s">
        <v>9</v>
      </c>
      <c r="E84" s="30">
        <v>0</v>
      </c>
      <c r="F84" s="132">
        <f t="shared" si="72"/>
        <v>0</v>
      </c>
      <c r="G84" s="140">
        <v>0</v>
      </c>
      <c r="H84" s="140">
        <v>1.5</v>
      </c>
      <c r="I84" s="140">
        <v>0</v>
      </c>
      <c r="J84" s="140">
        <v>0</v>
      </c>
      <c r="K84" s="141">
        <v>0</v>
      </c>
      <c r="L84" t="s">
        <v>8</v>
      </c>
      <c r="M84" s="30">
        <f t="shared" si="73"/>
        <v>3825</v>
      </c>
      <c r="N84">
        <v>30</v>
      </c>
      <c r="O84" s="40">
        <f t="shared" si="74"/>
        <v>3825</v>
      </c>
      <c r="P84" s="40"/>
      <c r="Q84" s="106" t="s">
        <v>54</v>
      </c>
      <c r="R84" s="183" t="s">
        <v>136</v>
      </c>
      <c r="S84" s="190" t="str">
        <f t="shared" si="75"/>
        <v>BPD2009</v>
      </c>
      <c r="T84"/>
      <c r="U84"/>
      <c r="V84"/>
      <c r="W84"/>
      <c r="X84"/>
      <c r="Y84" s="83">
        <v>2009</v>
      </c>
      <c r="Z84" s="2">
        <f t="shared" si="76"/>
        <v>0</v>
      </c>
      <c r="AA84" s="2">
        <f t="shared" si="77"/>
        <v>45</v>
      </c>
      <c r="AB84" s="2">
        <f t="shared" si="78"/>
        <v>0</v>
      </c>
      <c r="AC84" s="2">
        <f t="shared" si="79"/>
        <v>0</v>
      </c>
      <c r="AD84" s="2">
        <f t="shared" si="80"/>
        <v>0</v>
      </c>
      <c r="AE84" s="3">
        <f t="shared" si="81"/>
        <v>0</v>
      </c>
      <c r="AF84" s="38"/>
      <c r="AG84" s="36"/>
      <c r="AH84" s="36"/>
      <c r="AI84" s="30"/>
      <c r="AJ84" s="78">
        <f t="shared" si="82"/>
        <v>0</v>
      </c>
      <c r="AK84" s="10">
        <f t="shared" si="82"/>
        <v>0</v>
      </c>
      <c r="AL84" s="10">
        <f t="shared" si="82"/>
        <v>0</v>
      </c>
      <c r="AM84" s="10">
        <f t="shared" si="82"/>
        <v>0</v>
      </c>
      <c r="AN84" s="10">
        <f t="shared" si="82"/>
        <v>0</v>
      </c>
      <c r="AO84" s="2">
        <f t="shared" si="83"/>
        <v>0</v>
      </c>
      <c r="AP84" s="38"/>
    </row>
    <row r="85" spans="1:42" s="37" customFormat="1">
      <c r="A85" s="170" t="s">
        <v>129</v>
      </c>
      <c r="B85" s="39" t="s">
        <v>130</v>
      </c>
      <c r="C85">
        <f>1*0.06</f>
        <v>0.06</v>
      </c>
      <c r="D85" s="39" t="s">
        <v>9</v>
      </c>
      <c r="E85" s="30">
        <v>400</v>
      </c>
      <c r="F85" s="132">
        <f t="shared" si="72"/>
        <v>24</v>
      </c>
      <c r="G85" s="140">
        <v>0.5</v>
      </c>
      <c r="H85" s="140">
        <v>0.1</v>
      </c>
      <c r="I85" s="140">
        <v>0</v>
      </c>
      <c r="J85" s="140">
        <v>0</v>
      </c>
      <c r="K85" s="141">
        <v>0</v>
      </c>
      <c r="L85" t="s">
        <v>8</v>
      </c>
      <c r="M85" s="30">
        <f t="shared" si="73"/>
        <v>1605</v>
      </c>
      <c r="N85">
        <v>30</v>
      </c>
      <c r="O85" s="40">
        <f t="shared" si="74"/>
        <v>2325</v>
      </c>
      <c r="P85" s="40"/>
      <c r="Q85" s="106" t="s">
        <v>54</v>
      </c>
      <c r="R85" s="183" t="s">
        <v>136</v>
      </c>
      <c r="S85" s="190" t="str">
        <f t="shared" si="75"/>
        <v>BPD2009</v>
      </c>
      <c r="T85"/>
      <c r="U85"/>
      <c r="V85"/>
      <c r="W85"/>
      <c r="X85"/>
      <c r="Y85" s="83">
        <v>2009</v>
      </c>
      <c r="Z85" s="2">
        <f t="shared" si="76"/>
        <v>15</v>
      </c>
      <c r="AA85" s="2">
        <f t="shared" si="77"/>
        <v>3</v>
      </c>
      <c r="AB85" s="2">
        <f t="shared" si="78"/>
        <v>0</v>
      </c>
      <c r="AC85" s="2">
        <f t="shared" si="79"/>
        <v>0</v>
      </c>
      <c r="AD85" s="2">
        <f t="shared" si="80"/>
        <v>0</v>
      </c>
      <c r="AE85" s="3">
        <f t="shared" si="81"/>
        <v>720</v>
      </c>
      <c r="AF85" s="38"/>
      <c r="AG85" s="36"/>
      <c r="AH85" s="36"/>
      <c r="AI85" s="30"/>
      <c r="AJ85" s="78">
        <f t="shared" si="82"/>
        <v>0</v>
      </c>
      <c r="AK85" s="10">
        <f t="shared" si="82"/>
        <v>0</v>
      </c>
      <c r="AL85" s="10">
        <f t="shared" si="82"/>
        <v>0</v>
      </c>
      <c r="AM85" s="10">
        <f t="shared" si="82"/>
        <v>0</v>
      </c>
      <c r="AN85" s="10">
        <f t="shared" si="82"/>
        <v>0</v>
      </c>
      <c r="AO85" s="2">
        <f t="shared" si="83"/>
        <v>0</v>
      </c>
      <c r="AP85" s="38"/>
    </row>
    <row r="86" spans="1:42" s="37" customFormat="1">
      <c r="A86" s="170" t="s">
        <v>114</v>
      </c>
      <c r="B86" s="39" t="s">
        <v>34</v>
      </c>
      <c r="C86">
        <v>0</v>
      </c>
      <c r="D86" s="39" t="s">
        <v>9</v>
      </c>
      <c r="E86" s="30">
        <v>0</v>
      </c>
      <c r="F86" s="132">
        <f t="shared" si="72"/>
        <v>0</v>
      </c>
      <c r="G86" s="140">
        <v>0</v>
      </c>
      <c r="H86" s="140">
        <v>1.5</v>
      </c>
      <c r="I86" s="140">
        <v>0</v>
      </c>
      <c r="J86" s="140">
        <v>0</v>
      </c>
      <c r="K86" s="141">
        <v>0</v>
      </c>
      <c r="L86" t="s">
        <v>8</v>
      </c>
      <c r="M86" s="30">
        <f t="shared" si="73"/>
        <v>3825</v>
      </c>
      <c r="N86">
        <v>30</v>
      </c>
      <c r="O86" s="40">
        <f t="shared" si="74"/>
        <v>3825</v>
      </c>
      <c r="P86" s="40"/>
      <c r="Q86" s="106" t="s">
        <v>54</v>
      </c>
      <c r="R86" s="183" t="s">
        <v>136</v>
      </c>
      <c r="S86" s="190" t="str">
        <f t="shared" si="75"/>
        <v>BPD2009</v>
      </c>
      <c r="T86"/>
      <c r="U86"/>
      <c r="V86"/>
      <c r="W86"/>
      <c r="X86"/>
      <c r="Y86" s="83">
        <v>2009</v>
      </c>
      <c r="Z86" s="2">
        <f t="shared" si="76"/>
        <v>0</v>
      </c>
      <c r="AA86" s="2">
        <f t="shared" si="77"/>
        <v>45</v>
      </c>
      <c r="AB86" s="2">
        <f t="shared" si="78"/>
        <v>0</v>
      </c>
      <c r="AC86" s="2">
        <f t="shared" si="79"/>
        <v>0</v>
      </c>
      <c r="AD86" s="2">
        <f t="shared" si="80"/>
        <v>0</v>
      </c>
      <c r="AE86" s="3">
        <f t="shared" si="81"/>
        <v>0</v>
      </c>
      <c r="AF86" s="38"/>
      <c r="AG86" s="36"/>
      <c r="AH86" s="36"/>
      <c r="AI86" s="30"/>
      <c r="AJ86" s="78">
        <f t="shared" si="82"/>
        <v>0</v>
      </c>
      <c r="AK86" s="10">
        <f t="shared" si="82"/>
        <v>0</v>
      </c>
      <c r="AL86" s="10">
        <f t="shared" si="82"/>
        <v>0</v>
      </c>
      <c r="AM86" s="10">
        <f t="shared" si="82"/>
        <v>0</v>
      </c>
      <c r="AN86" s="10">
        <f t="shared" si="82"/>
        <v>0</v>
      </c>
      <c r="AO86" s="2">
        <f t="shared" si="83"/>
        <v>0</v>
      </c>
      <c r="AP86" s="38"/>
    </row>
    <row r="87" spans="1:42" s="37" customFormat="1">
      <c r="A87" s="170" t="s">
        <v>115</v>
      </c>
      <c r="B87" s="39" t="s">
        <v>34</v>
      </c>
      <c r="C87">
        <v>0</v>
      </c>
      <c r="D87" s="39" t="s">
        <v>9</v>
      </c>
      <c r="E87" s="30">
        <v>0</v>
      </c>
      <c r="F87" s="132">
        <f t="shared" si="72"/>
        <v>0</v>
      </c>
      <c r="G87" s="140">
        <v>1</v>
      </c>
      <c r="H87" s="140">
        <v>0</v>
      </c>
      <c r="I87" s="140">
        <v>0</v>
      </c>
      <c r="J87" s="140">
        <v>0</v>
      </c>
      <c r="K87" s="141">
        <v>0</v>
      </c>
      <c r="L87" t="s">
        <v>8</v>
      </c>
      <c r="M87" s="30">
        <f t="shared" si="73"/>
        <v>0</v>
      </c>
      <c r="N87">
        <v>0</v>
      </c>
      <c r="O87" s="40">
        <f t="shared" si="74"/>
        <v>0</v>
      </c>
      <c r="P87" s="40"/>
      <c r="Q87" s="106" t="s">
        <v>55</v>
      </c>
      <c r="R87" s="183" t="s">
        <v>136</v>
      </c>
      <c r="S87" s="190" t="str">
        <f t="shared" si="75"/>
        <v>CPD2009</v>
      </c>
      <c r="T87"/>
      <c r="U87"/>
      <c r="V87"/>
      <c r="W87"/>
      <c r="X87"/>
      <c r="Y87" s="83">
        <v>2009</v>
      </c>
      <c r="Z87" s="2">
        <f t="shared" si="76"/>
        <v>0</v>
      </c>
      <c r="AA87" s="2">
        <f t="shared" si="77"/>
        <v>0</v>
      </c>
      <c r="AB87" s="2">
        <f t="shared" si="78"/>
        <v>0</v>
      </c>
      <c r="AC87" s="2">
        <f t="shared" si="79"/>
        <v>0</v>
      </c>
      <c r="AD87" s="2">
        <f t="shared" si="80"/>
        <v>0</v>
      </c>
      <c r="AE87" s="3">
        <f t="shared" si="81"/>
        <v>0</v>
      </c>
      <c r="AF87" s="38"/>
      <c r="AG87" s="36"/>
      <c r="AH87" s="36"/>
      <c r="AI87" s="30"/>
      <c r="AJ87" s="78">
        <f t="shared" si="82"/>
        <v>0</v>
      </c>
      <c r="AK87" s="10">
        <f t="shared" si="82"/>
        <v>0</v>
      </c>
      <c r="AL87" s="10">
        <f t="shared" si="82"/>
        <v>0</v>
      </c>
      <c r="AM87" s="10">
        <f t="shared" si="82"/>
        <v>0</v>
      </c>
      <c r="AN87" s="10">
        <f t="shared" si="82"/>
        <v>0</v>
      </c>
      <c r="AO87" s="2">
        <f t="shared" si="83"/>
        <v>0</v>
      </c>
      <c r="AP87" s="38"/>
    </row>
    <row r="88" spans="1:42" s="37" customFormat="1">
      <c r="A88" s="170" t="s">
        <v>116</v>
      </c>
      <c r="B88" s="39" t="s">
        <v>34</v>
      </c>
      <c r="C88">
        <v>0</v>
      </c>
      <c r="D88" s="39" t="s">
        <v>9</v>
      </c>
      <c r="E88" s="30">
        <v>0</v>
      </c>
      <c r="F88" s="132">
        <f t="shared" si="72"/>
        <v>0</v>
      </c>
      <c r="G88" s="140">
        <v>0</v>
      </c>
      <c r="H88" s="140">
        <v>0</v>
      </c>
      <c r="I88" s="140">
        <v>0.5</v>
      </c>
      <c r="J88" s="140">
        <v>0.2</v>
      </c>
      <c r="K88" s="141">
        <v>0</v>
      </c>
      <c r="L88" t="s">
        <v>8</v>
      </c>
      <c r="M88" s="30">
        <f t="shared" si="73"/>
        <v>0</v>
      </c>
      <c r="N88">
        <v>0</v>
      </c>
      <c r="O88" s="40">
        <f t="shared" si="74"/>
        <v>0</v>
      </c>
      <c r="P88" s="40"/>
      <c r="Q88" s="106" t="s">
        <v>55</v>
      </c>
      <c r="R88" s="183" t="s">
        <v>136</v>
      </c>
      <c r="S88" s="190" t="str">
        <f t="shared" si="75"/>
        <v>CPD2009</v>
      </c>
      <c r="T88"/>
      <c r="U88"/>
      <c r="V88"/>
      <c r="W88"/>
      <c r="X88"/>
      <c r="Y88" s="83">
        <v>2009</v>
      </c>
      <c r="Z88" s="2">
        <f t="shared" si="76"/>
        <v>0</v>
      </c>
      <c r="AA88" s="2">
        <f t="shared" si="77"/>
        <v>0</v>
      </c>
      <c r="AB88" s="2">
        <f t="shared" si="78"/>
        <v>0</v>
      </c>
      <c r="AC88" s="2">
        <f t="shared" si="79"/>
        <v>0</v>
      </c>
      <c r="AD88" s="2">
        <f t="shared" si="80"/>
        <v>0</v>
      </c>
      <c r="AE88" s="3">
        <f t="shared" si="81"/>
        <v>0</v>
      </c>
      <c r="AF88" s="38"/>
      <c r="AG88" s="36"/>
      <c r="AH88" s="36"/>
      <c r="AI88" s="30"/>
      <c r="AJ88" s="78">
        <f t="shared" si="82"/>
        <v>0</v>
      </c>
      <c r="AK88" s="10">
        <f t="shared" si="82"/>
        <v>0</v>
      </c>
      <c r="AL88" s="10">
        <f t="shared" si="82"/>
        <v>0</v>
      </c>
      <c r="AM88" s="10">
        <f t="shared" si="82"/>
        <v>0</v>
      </c>
      <c r="AN88" s="10">
        <f t="shared" si="82"/>
        <v>0</v>
      </c>
      <c r="AO88" s="2">
        <f t="shared" si="83"/>
        <v>0</v>
      </c>
      <c r="AP88" s="38"/>
    </row>
    <row r="89" spans="1:42" s="158" customFormat="1">
      <c r="A89" s="100" t="s">
        <v>180</v>
      </c>
      <c r="E89" s="159"/>
      <c r="F89" s="160"/>
      <c r="G89" s="161"/>
      <c r="H89" s="161"/>
      <c r="I89" s="161"/>
      <c r="J89" s="161"/>
      <c r="K89" s="162"/>
      <c r="L89" s="173" t="s">
        <v>99</v>
      </c>
      <c r="M89" s="174">
        <f>SUMIF(Q83:Q88,"B",M83:M88)</f>
        <v>10530</v>
      </c>
      <c r="N89" s="175" t="s">
        <v>99</v>
      </c>
      <c r="O89" s="174"/>
      <c r="P89" s="163"/>
      <c r="Q89" s="164"/>
      <c r="R89" s="185"/>
      <c r="S89" s="192"/>
      <c r="T89"/>
      <c r="U89"/>
      <c r="V89"/>
      <c r="W89"/>
      <c r="X89"/>
      <c r="Y89" s="83"/>
      <c r="Z89" s="166"/>
      <c r="AA89" s="166"/>
      <c r="AB89" s="166"/>
      <c r="AC89" s="166"/>
      <c r="AD89" s="166"/>
      <c r="AE89" s="167"/>
      <c r="AF89" s="168"/>
      <c r="AG89" s="166"/>
      <c r="AH89" s="166"/>
      <c r="AI89" s="30"/>
      <c r="AJ89" s="169"/>
      <c r="AK89" s="166"/>
      <c r="AL89" s="166"/>
      <c r="AM89" s="166"/>
      <c r="AN89" s="166"/>
      <c r="AO89" s="166"/>
      <c r="AP89" s="168"/>
    </row>
    <row r="90" spans="1:42" s="37" customFormat="1">
      <c r="A90" s="170" t="s">
        <v>111</v>
      </c>
      <c r="B90" s="39" t="s">
        <v>34</v>
      </c>
      <c r="C90">
        <v>0</v>
      </c>
      <c r="D90" s="39" t="s">
        <v>9</v>
      </c>
      <c r="E90" s="30">
        <v>0</v>
      </c>
      <c r="F90" s="132">
        <f t="shared" ref="F90:F95" si="84">E90*C90</f>
        <v>0</v>
      </c>
      <c r="G90" s="140">
        <v>0</v>
      </c>
      <c r="H90" s="140">
        <v>0.5</v>
      </c>
      <c r="I90" s="140">
        <v>0</v>
      </c>
      <c r="J90" s="140">
        <v>0</v>
      </c>
      <c r="K90" s="141">
        <v>0</v>
      </c>
      <c r="L90" t="s">
        <v>8</v>
      </c>
      <c r="M90" s="30">
        <f t="shared" ref="M90:M95" si="85">((Shop*G90)+(M_Tech*H90)+(CMM*I90)+(ENG*J90)+(DES*K90))*N90</f>
        <v>212.5</v>
      </c>
      <c r="N90">
        <v>5</v>
      </c>
      <c r="O90" s="40">
        <f t="shared" ref="O90:O95" si="86">M90+(N90*F90)</f>
        <v>212.5</v>
      </c>
      <c r="P90" s="40"/>
      <c r="Q90" s="106" t="s">
        <v>55</v>
      </c>
      <c r="R90" s="183" t="s">
        <v>136</v>
      </c>
      <c r="S90" s="190" t="str">
        <f t="shared" ref="S90:S95" si="87">CONCATENATE(Q90,R90,Y90)</f>
        <v>CPD2009</v>
      </c>
      <c r="T90"/>
      <c r="U90"/>
      <c r="V90"/>
      <c r="W90"/>
      <c r="X90"/>
      <c r="Y90" s="83">
        <v>2009</v>
      </c>
      <c r="Z90" s="2">
        <f t="shared" ref="Z90:Z95" si="88">IF($Q90="B", (G90*$N90),0)</f>
        <v>0</v>
      </c>
      <c r="AA90" s="2">
        <f t="shared" ref="AA90:AA95" si="89">IF($Q90="B", (H90*$N90),0)</f>
        <v>0</v>
      </c>
      <c r="AB90" s="2">
        <f t="shared" ref="AB90:AB95" si="90">IF($Q90="B", (I90*$N90),0)</f>
        <v>0</v>
      </c>
      <c r="AC90" s="2">
        <f t="shared" ref="AC90:AC95" si="91">IF($Q90="B", (J90*$N90),0)</f>
        <v>0</v>
      </c>
      <c r="AD90" s="2">
        <f t="shared" ref="AD90:AD95" si="92">IF($Q90="B", (K90*$N90),0)</f>
        <v>0</v>
      </c>
      <c r="AE90" s="3">
        <f t="shared" ref="AE90:AE95" si="93">IF($Q90="B", (F90*$N90),0)</f>
        <v>0</v>
      </c>
      <c r="AF90" s="38"/>
      <c r="AG90" s="36"/>
      <c r="AH90" s="36"/>
      <c r="AI90" s="30"/>
      <c r="AJ90" s="78">
        <f t="shared" ref="AJ90:AN95" si="94">IF($Q90="C", (G90*$N90),0)</f>
        <v>0</v>
      </c>
      <c r="AK90" s="10">
        <f t="shared" si="94"/>
        <v>2.5</v>
      </c>
      <c r="AL90" s="10">
        <f t="shared" si="94"/>
        <v>0</v>
      </c>
      <c r="AM90" s="10">
        <f t="shared" si="94"/>
        <v>0</v>
      </c>
      <c r="AN90" s="10">
        <f t="shared" si="94"/>
        <v>0</v>
      </c>
      <c r="AO90" s="2">
        <f t="shared" ref="AO90:AO95" si="95">IF($Q90="C", (F90*$N90),0)</f>
        <v>0</v>
      </c>
      <c r="AP90" s="38"/>
    </row>
    <row r="91" spans="1:42" s="37" customFormat="1">
      <c r="A91" s="170" t="s">
        <v>113</v>
      </c>
      <c r="B91" s="39" t="s">
        <v>34</v>
      </c>
      <c r="C91">
        <v>0</v>
      </c>
      <c r="D91" s="39" t="s">
        <v>9</v>
      </c>
      <c r="E91" s="30">
        <v>0</v>
      </c>
      <c r="F91" s="132">
        <f t="shared" si="84"/>
        <v>0</v>
      </c>
      <c r="G91" s="140">
        <v>0</v>
      </c>
      <c r="H91" s="140">
        <v>1.5</v>
      </c>
      <c r="I91" s="140">
        <v>0</v>
      </c>
      <c r="J91" s="140">
        <v>0</v>
      </c>
      <c r="K91" s="141">
        <v>0</v>
      </c>
      <c r="L91" t="s">
        <v>8</v>
      </c>
      <c r="M91" s="30">
        <f t="shared" si="85"/>
        <v>637.5</v>
      </c>
      <c r="N91">
        <v>5</v>
      </c>
      <c r="O91" s="40">
        <f t="shared" si="86"/>
        <v>637.5</v>
      </c>
      <c r="P91" s="40"/>
      <c r="Q91" s="106" t="s">
        <v>55</v>
      </c>
      <c r="R91" s="183" t="s">
        <v>136</v>
      </c>
      <c r="S91" s="190" t="str">
        <f t="shared" si="87"/>
        <v>CPD2009</v>
      </c>
      <c r="T91"/>
      <c r="U91"/>
      <c r="V91"/>
      <c r="W91"/>
      <c r="X91"/>
      <c r="Y91" s="83">
        <v>2009</v>
      </c>
      <c r="Z91" s="2">
        <f t="shared" si="88"/>
        <v>0</v>
      </c>
      <c r="AA91" s="2">
        <f t="shared" si="89"/>
        <v>0</v>
      </c>
      <c r="AB91" s="2">
        <f t="shared" si="90"/>
        <v>0</v>
      </c>
      <c r="AC91" s="2">
        <f t="shared" si="91"/>
        <v>0</v>
      </c>
      <c r="AD91" s="2">
        <f t="shared" si="92"/>
        <v>0</v>
      </c>
      <c r="AE91" s="3">
        <f t="shared" si="93"/>
        <v>0</v>
      </c>
      <c r="AF91" s="38"/>
      <c r="AG91" s="36"/>
      <c r="AH91" s="36"/>
      <c r="AI91" s="30"/>
      <c r="AJ91" s="78">
        <f t="shared" si="94"/>
        <v>0</v>
      </c>
      <c r="AK91" s="10">
        <f t="shared" si="94"/>
        <v>7.5</v>
      </c>
      <c r="AL91" s="10">
        <f t="shared" si="94"/>
        <v>0</v>
      </c>
      <c r="AM91" s="10">
        <f t="shared" si="94"/>
        <v>0</v>
      </c>
      <c r="AN91" s="10">
        <f t="shared" si="94"/>
        <v>0</v>
      </c>
      <c r="AO91" s="2">
        <f t="shared" si="95"/>
        <v>0</v>
      </c>
      <c r="AP91" s="38"/>
    </row>
    <row r="92" spans="1:42" s="37" customFormat="1">
      <c r="A92" s="170" t="s">
        <v>129</v>
      </c>
      <c r="B92" s="39" t="s">
        <v>130</v>
      </c>
      <c r="C92">
        <f>1*0.06</f>
        <v>0.06</v>
      </c>
      <c r="D92" s="39" t="s">
        <v>9</v>
      </c>
      <c r="E92" s="30">
        <v>400</v>
      </c>
      <c r="F92" s="132">
        <f t="shared" si="84"/>
        <v>24</v>
      </c>
      <c r="G92" s="140">
        <v>0.5</v>
      </c>
      <c r="H92" s="140">
        <v>0.1</v>
      </c>
      <c r="I92" s="140">
        <v>0</v>
      </c>
      <c r="J92" s="140">
        <v>0</v>
      </c>
      <c r="K92" s="141">
        <v>0</v>
      </c>
      <c r="L92" t="s">
        <v>8</v>
      </c>
      <c r="M92" s="30">
        <f t="shared" si="85"/>
        <v>267.5</v>
      </c>
      <c r="N92">
        <v>5</v>
      </c>
      <c r="O92" s="40">
        <f t="shared" si="86"/>
        <v>387.5</v>
      </c>
      <c r="P92" s="40"/>
      <c r="Q92" s="106" t="s">
        <v>54</v>
      </c>
      <c r="R92" s="183" t="s">
        <v>136</v>
      </c>
      <c r="S92" s="190" t="str">
        <f t="shared" si="87"/>
        <v>BPD2009</v>
      </c>
      <c r="T92"/>
      <c r="U92"/>
      <c r="V92"/>
      <c r="W92"/>
      <c r="X92"/>
      <c r="Y92" s="83">
        <v>2009</v>
      </c>
      <c r="Z92" s="2">
        <f t="shared" si="88"/>
        <v>2.5</v>
      </c>
      <c r="AA92" s="2">
        <f t="shared" si="89"/>
        <v>0.5</v>
      </c>
      <c r="AB92" s="2">
        <f t="shared" si="90"/>
        <v>0</v>
      </c>
      <c r="AC92" s="2">
        <f t="shared" si="91"/>
        <v>0</v>
      </c>
      <c r="AD92" s="2">
        <f t="shared" si="92"/>
        <v>0</v>
      </c>
      <c r="AE92" s="3">
        <f t="shared" si="93"/>
        <v>120</v>
      </c>
      <c r="AF92" s="38"/>
      <c r="AG92" s="36"/>
      <c r="AH92" s="36"/>
      <c r="AI92" s="30"/>
      <c r="AJ92" s="78">
        <f t="shared" si="94"/>
        <v>0</v>
      </c>
      <c r="AK92" s="10">
        <f t="shared" si="94"/>
        <v>0</v>
      </c>
      <c r="AL92" s="10">
        <f t="shared" si="94"/>
        <v>0</v>
      </c>
      <c r="AM92" s="10">
        <f t="shared" si="94"/>
        <v>0</v>
      </c>
      <c r="AN92" s="10">
        <f t="shared" si="94"/>
        <v>0</v>
      </c>
      <c r="AO92" s="2">
        <f t="shared" si="95"/>
        <v>0</v>
      </c>
      <c r="AP92" s="38"/>
    </row>
    <row r="93" spans="1:42" s="37" customFormat="1">
      <c r="A93" s="170" t="s">
        <v>114</v>
      </c>
      <c r="B93" s="39" t="s">
        <v>34</v>
      </c>
      <c r="C93">
        <v>0</v>
      </c>
      <c r="D93" s="39" t="s">
        <v>9</v>
      </c>
      <c r="E93" s="30">
        <v>0</v>
      </c>
      <c r="F93" s="132">
        <f t="shared" si="84"/>
        <v>0</v>
      </c>
      <c r="G93" s="140">
        <v>0</v>
      </c>
      <c r="H93" s="140">
        <v>2</v>
      </c>
      <c r="I93" s="140">
        <v>0</v>
      </c>
      <c r="J93" s="140">
        <v>0</v>
      </c>
      <c r="K93" s="141">
        <v>0</v>
      </c>
      <c r="L93" t="s">
        <v>8</v>
      </c>
      <c r="M93" s="30">
        <f t="shared" si="85"/>
        <v>850</v>
      </c>
      <c r="N93">
        <v>5</v>
      </c>
      <c r="O93" s="40">
        <f t="shared" si="86"/>
        <v>850</v>
      </c>
      <c r="P93" s="40"/>
      <c r="Q93" s="106" t="s">
        <v>55</v>
      </c>
      <c r="R93" s="183" t="s">
        <v>136</v>
      </c>
      <c r="S93" s="190" t="str">
        <f t="shared" si="87"/>
        <v>CPD2009</v>
      </c>
      <c r="T93"/>
      <c r="U93"/>
      <c r="V93"/>
      <c r="W93"/>
      <c r="X93"/>
      <c r="Y93" s="83">
        <v>2009</v>
      </c>
      <c r="Z93" s="2">
        <f t="shared" si="88"/>
        <v>0</v>
      </c>
      <c r="AA93" s="2">
        <f t="shared" si="89"/>
        <v>0</v>
      </c>
      <c r="AB93" s="2">
        <f t="shared" si="90"/>
        <v>0</v>
      </c>
      <c r="AC93" s="2">
        <f t="shared" si="91"/>
        <v>0</v>
      </c>
      <c r="AD93" s="2">
        <f t="shared" si="92"/>
        <v>0</v>
      </c>
      <c r="AE93" s="3">
        <f t="shared" si="93"/>
        <v>0</v>
      </c>
      <c r="AF93" s="38"/>
      <c r="AG93" s="36"/>
      <c r="AH93" s="36"/>
      <c r="AI93" s="30"/>
      <c r="AJ93" s="78">
        <f t="shared" si="94"/>
        <v>0</v>
      </c>
      <c r="AK93" s="10">
        <f t="shared" si="94"/>
        <v>10</v>
      </c>
      <c r="AL93" s="10">
        <f t="shared" si="94"/>
        <v>0</v>
      </c>
      <c r="AM93" s="10">
        <f t="shared" si="94"/>
        <v>0</v>
      </c>
      <c r="AN93" s="10">
        <f t="shared" si="94"/>
        <v>0</v>
      </c>
      <c r="AO93" s="2">
        <f t="shared" si="95"/>
        <v>0</v>
      </c>
      <c r="AP93" s="38"/>
    </row>
    <row r="94" spans="1:42" s="37" customFormat="1">
      <c r="A94" s="170" t="s">
        <v>115</v>
      </c>
      <c r="B94" s="39" t="s">
        <v>34</v>
      </c>
      <c r="C94">
        <v>0</v>
      </c>
      <c r="D94" s="39" t="s">
        <v>9</v>
      </c>
      <c r="E94" s="30">
        <v>0</v>
      </c>
      <c r="F94" s="132">
        <f t="shared" si="84"/>
        <v>0</v>
      </c>
      <c r="G94" s="140">
        <v>1</v>
      </c>
      <c r="H94" s="140">
        <v>0</v>
      </c>
      <c r="I94" s="140">
        <v>0</v>
      </c>
      <c r="J94" s="140">
        <v>0</v>
      </c>
      <c r="K94" s="141">
        <v>0</v>
      </c>
      <c r="L94" t="s">
        <v>8</v>
      </c>
      <c r="M94" s="30">
        <f t="shared" si="85"/>
        <v>450</v>
      </c>
      <c r="N94">
        <v>5</v>
      </c>
      <c r="O94" s="40">
        <f t="shared" si="86"/>
        <v>450</v>
      </c>
      <c r="P94" s="40"/>
      <c r="Q94" s="106" t="s">
        <v>55</v>
      </c>
      <c r="R94" s="183" t="s">
        <v>136</v>
      </c>
      <c r="S94" s="190" t="str">
        <f t="shared" si="87"/>
        <v>CPD2009</v>
      </c>
      <c r="T94"/>
      <c r="U94"/>
      <c r="V94"/>
      <c r="W94"/>
      <c r="X94"/>
      <c r="Y94" s="83">
        <v>2009</v>
      </c>
      <c r="Z94" s="2">
        <f t="shared" si="88"/>
        <v>0</v>
      </c>
      <c r="AA94" s="2">
        <f t="shared" si="89"/>
        <v>0</v>
      </c>
      <c r="AB94" s="2">
        <f t="shared" si="90"/>
        <v>0</v>
      </c>
      <c r="AC94" s="2">
        <f t="shared" si="91"/>
        <v>0</v>
      </c>
      <c r="AD94" s="2">
        <f t="shared" si="92"/>
        <v>0</v>
      </c>
      <c r="AE94" s="3">
        <f t="shared" si="93"/>
        <v>0</v>
      </c>
      <c r="AF94" s="38"/>
      <c r="AG94" s="36"/>
      <c r="AH94" s="36"/>
      <c r="AI94" s="30"/>
      <c r="AJ94" s="78">
        <f t="shared" si="94"/>
        <v>5</v>
      </c>
      <c r="AK94" s="10">
        <f t="shared" si="94"/>
        <v>0</v>
      </c>
      <c r="AL94" s="10">
        <f t="shared" si="94"/>
        <v>0</v>
      </c>
      <c r="AM94" s="10">
        <f t="shared" si="94"/>
        <v>0</v>
      </c>
      <c r="AN94" s="10">
        <f t="shared" si="94"/>
        <v>0</v>
      </c>
      <c r="AO94" s="2">
        <f t="shared" si="95"/>
        <v>0</v>
      </c>
      <c r="AP94" s="38"/>
    </row>
    <row r="95" spans="1:42" s="37" customFormat="1">
      <c r="A95" s="170" t="s">
        <v>116</v>
      </c>
      <c r="B95" s="39" t="s">
        <v>34</v>
      </c>
      <c r="C95">
        <v>0</v>
      </c>
      <c r="D95" s="39" t="s">
        <v>9</v>
      </c>
      <c r="E95" s="30">
        <v>0</v>
      </c>
      <c r="F95" s="132">
        <f t="shared" si="84"/>
        <v>0</v>
      </c>
      <c r="G95" s="140">
        <v>0</v>
      </c>
      <c r="H95" s="140">
        <v>0</v>
      </c>
      <c r="I95" s="140">
        <v>0.5</v>
      </c>
      <c r="J95" s="140">
        <v>0.2</v>
      </c>
      <c r="K95" s="141">
        <v>0</v>
      </c>
      <c r="L95" t="s">
        <v>8</v>
      </c>
      <c r="M95" s="30">
        <f t="shared" si="85"/>
        <v>360</v>
      </c>
      <c r="N95">
        <v>5</v>
      </c>
      <c r="O95" s="40">
        <f t="shared" si="86"/>
        <v>360</v>
      </c>
      <c r="P95" s="40"/>
      <c r="Q95" s="106" t="s">
        <v>55</v>
      </c>
      <c r="R95" s="183" t="s">
        <v>136</v>
      </c>
      <c r="S95" s="190" t="str">
        <f t="shared" si="87"/>
        <v>CPD2009</v>
      </c>
      <c r="T95"/>
      <c r="U95"/>
      <c r="V95"/>
      <c r="W95"/>
      <c r="X95"/>
      <c r="Y95" s="83">
        <v>2009</v>
      </c>
      <c r="Z95" s="2">
        <f t="shared" si="88"/>
        <v>0</v>
      </c>
      <c r="AA95" s="2">
        <f t="shared" si="89"/>
        <v>0</v>
      </c>
      <c r="AB95" s="2">
        <f t="shared" si="90"/>
        <v>0</v>
      </c>
      <c r="AC95" s="2">
        <f t="shared" si="91"/>
        <v>0</v>
      </c>
      <c r="AD95" s="2">
        <f t="shared" si="92"/>
        <v>0</v>
      </c>
      <c r="AE95" s="3">
        <f t="shared" si="93"/>
        <v>0</v>
      </c>
      <c r="AF95" s="38"/>
      <c r="AG95" s="36"/>
      <c r="AH95" s="36"/>
      <c r="AI95" s="30"/>
      <c r="AJ95" s="78">
        <f t="shared" si="94"/>
        <v>0</v>
      </c>
      <c r="AK95" s="10">
        <f t="shared" si="94"/>
        <v>0</v>
      </c>
      <c r="AL95" s="10">
        <f t="shared" si="94"/>
        <v>2.5</v>
      </c>
      <c r="AM95" s="10">
        <f t="shared" si="94"/>
        <v>1</v>
      </c>
      <c r="AN95" s="10">
        <f t="shared" si="94"/>
        <v>0</v>
      </c>
      <c r="AO95" s="2">
        <f t="shared" si="95"/>
        <v>0</v>
      </c>
      <c r="AP95" s="38"/>
    </row>
    <row r="96" spans="1:42" s="158" customFormat="1">
      <c r="A96" s="100" t="s">
        <v>167</v>
      </c>
      <c r="E96" s="159"/>
      <c r="F96" s="160"/>
      <c r="G96" s="161"/>
      <c r="H96" s="161"/>
      <c r="I96" s="161"/>
      <c r="J96" s="161"/>
      <c r="K96" s="162"/>
      <c r="L96" s="173" t="s">
        <v>99</v>
      </c>
      <c r="M96" s="174">
        <f>SUMIF(Q90:Q95,"B",M90:M95)</f>
        <v>267.5</v>
      </c>
      <c r="N96" s="175" t="s">
        <v>99</v>
      </c>
      <c r="O96" s="174"/>
      <c r="P96" s="163"/>
      <c r="Q96" s="164"/>
      <c r="R96" s="185"/>
      <c r="S96" s="192"/>
      <c r="T96"/>
      <c r="U96"/>
      <c r="V96"/>
      <c r="W96"/>
      <c r="X96"/>
      <c r="Y96" s="83"/>
      <c r="Z96" s="166"/>
      <c r="AA96" s="166"/>
      <c r="AB96" s="166"/>
      <c r="AC96" s="166"/>
      <c r="AD96" s="166"/>
      <c r="AE96" s="167"/>
      <c r="AF96" s="168"/>
      <c r="AG96" s="166"/>
      <c r="AH96" s="166"/>
      <c r="AI96" s="30"/>
      <c r="AJ96" s="169"/>
      <c r="AK96" s="166"/>
      <c r="AL96" s="166"/>
      <c r="AM96" s="166"/>
      <c r="AN96" s="166"/>
      <c r="AO96" s="166"/>
      <c r="AP96" s="168"/>
    </row>
    <row r="97" spans="1:42" s="37" customFormat="1">
      <c r="A97" s="170" t="s">
        <v>122</v>
      </c>
      <c r="B97" s="39" t="s">
        <v>7</v>
      </c>
      <c r="C97">
        <v>15</v>
      </c>
      <c r="D97" s="39" t="s">
        <v>9</v>
      </c>
      <c r="E97" s="30">
        <v>8</v>
      </c>
      <c r="F97" s="132">
        <f>E97*C97</f>
        <v>120</v>
      </c>
      <c r="G97" s="140">
        <v>12</v>
      </c>
      <c r="H97" s="140">
        <v>16</v>
      </c>
      <c r="I97" s="140">
        <v>0</v>
      </c>
      <c r="J97" s="140">
        <v>0</v>
      </c>
      <c r="K97" s="141">
        <v>0</v>
      </c>
      <c r="L97" t="s">
        <v>8</v>
      </c>
      <c r="M97" s="30">
        <f>((Shop*G97)+(M_Tech*H97)+(CMM*I97)+(ENG*J97)+(DES*K97))*N97</f>
        <v>2440</v>
      </c>
      <c r="N97">
        <v>1</v>
      </c>
      <c r="O97" s="40">
        <f>M97+(N97*F97)</f>
        <v>2560</v>
      </c>
      <c r="P97" s="40"/>
      <c r="Q97" s="106" t="s">
        <v>54</v>
      </c>
      <c r="R97" s="183" t="s">
        <v>136</v>
      </c>
      <c r="S97" s="190" t="str">
        <f>CONCATENATE(Q97,R97,Y97)</f>
        <v>BPD2008</v>
      </c>
      <c r="T97"/>
      <c r="U97"/>
      <c r="V97"/>
      <c r="W97"/>
      <c r="X97"/>
      <c r="Y97" s="83">
        <v>2008</v>
      </c>
      <c r="Z97" s="2">
        <f t="shared" ref="Z97:AD99" si="96">IF($Q97="B", (G97*$N97),0)</f>
        <v>12</v>
      </c>
      <c r="AA97" s="2">
        <f t="shared" si="96"/>
        <v>16</v>
      </c>
      <c r="AB97" s="2">
        <f t="shared" si="96"/>
        <v>0</v>
      </c>
      <c r="AC97" s="2">
        <f t="shared" si="96"/>
        <v>0</v>
      </c>
      <c r="AD97" s="2">
        <f t="shared" si="96"/>
        <v>0</v>
      </c>
      <c r="AE97" s="3">
        <f>IF($Q97="B", (F97*$N97),0)</f>
        <v>120</v>
      </c>
      <c r="AF97" s="38"/>
      <c r="AG97" s="36"/>
      <c r="AH97" s="36"/>
      <c r="AI97" s="30"/>
      <c r="AJ97" s="78">
        <f t="shared" ref="AJ97:AN99" si="97">IF($Q97="C", (G97*$N97),0)</f>
        <v>0</v>
      </c>
      <c r="AK97" s="10">
        <f t="shared" si="97"/>
        <v>0</v>
      </c>
      <c r="AL97" s="10">
        <f t="shared" si="97"/>
        <v>0</v>
      </c>
      <c r="AM97" s="10">
        <f t="shared" si="97"/>
        <v>0</v>
      </c>
      <c r="AN97" s="10">
        <f t="shared" si="97"/>
        <v>0</v>
      </c>
      <c r="AO97" s="2">
        <f>IF($Q97="C", (F97*$N97),0)</f>
        <v>0</v>
      </c>
      <c r="AP97" s="38"/>
    </row>
    <row r="98" spans="1:42" s="37" customFormat="1">
      <c r="A98" s="170" t="s">
        <v>79</v>
      </c>
      <c r="B98" s="39" t="s">
        <v>70</v>
      </c>
      <c r="C98">
        <v>1</v>
      </c>
      <c r="D98" s="39" t="s">
        <v>42</v>
      </c>
      <c r="E98" s="30">
        <v>300</v>
      </c>
      <c r="F98" s="132">
        <f>E98*C98</f>
        <v>300</v>
      </c>
      <c r="G98" s="140">
        <v>0</v>
      </c>
      <c r="H98" s="140">
        <v>4</v>
      </c>
      <c r="I98" s="140">
        <v>0</v>
      </c>
      <c r="J98" s="140">
        <v>0</v>
      </c>
      <c r="K98" s="141">
        <v>0</v>
      </c>
      <c r="L98" t="s">
        <v>8</v>
      </c>
      <c r="M98" s="30">
        <f>((Shop*G98)+(M_Tech*H98)+(CMM*I98)+(ENG*J98)+(DES*K98))*N98</f>
        <v>680</v>
      </c>
      <c r="N98">
        <v>2</v>
      </c>
      <c r="O98" s="40">
        <f>M98+(N98*F98)</f>
        <v>1280</v>
      </c>
      <c r="P98" s="40"/>
      <c r="Q98" s="106" t="s">
        <v>54</v>
      </c>
      <c r="R98" s="183" t="s">
        <v>136</v>
      </c>
      <c r="S98" s="190" t="str">
        <f>CONCATENATE(Q98,R98,Y98)</f>
        <v>BPD2008</v>
      </c>
      <c r="T98"/>
      <c r="U98"/>
      <c r="V98"/>
      <c r="W98"/>
      <c r="X98"/>
      <c r="Y98" s="83">
        <v>2008</v>
      </c>
      <c r="Z98" s="2">
        <f t="shared" si="96"/>
        <v>0</v>
      </c>
      <c r="AA98" s="2">
        <f t="shared" si="96"/>
        <v>8</v>
      </c>
      <c r="AB98" s="2">
        <f t="shared" si="96"/>
        <v>0</v>
      </c>
      <c r="AC98" s="2">
        <f t="shared" si="96"/>
        <v>0</v>
      </c>
      <c r="AD98" s="2">
        <f t="shared" si="96"/>
        <v>0</v>
      </c>
      <c r="AE98" s="3">
        <f>IF($Q98="B", (F98*$N98),0)</f>
        <v>600</v>
      </c>
      <c r="AF98" s="38"/>
      <c r="AG98" s="36"/>
      <c r="AH98" s="36"/>
      <c r="AI98" s="30"/>
      <c r="AJ98" s="78">
        <f t="shared" si="97"/>
        <v>0</v>
      </c>
      <c r="AK98" s="10">
        <f t="shared" si="97"/>
        <v>0</v>
      </c>
      <c r="AL98" s="10">
        <f t="shared" si="97"/>
        <v>0</v>
      </c>
      <c r="AM98" s="10">
        <f t="shared" si="97"/>
        <v>0</v>
      </c>
      <c r="AN98" s="10">
        <f t="shared" si="97"/>
        <v>0</v>
      </c>
      <c r="AO98" s="2">
        <f>IF($Q98="C", (F98*$N98),0)</f>
        <v>0</v>
      </c>
      <c r="AP98" s="38"/>
    </row>
    <row r="99" spans="1:42" s="37" customFormat="1">
      <c r="A99" s="170" t="s">
        <v>95</v>
      </c>
      <c r="B99" s="39" t="s">
        <v>70</v>
      </c>
      <c r="C99">
        <v>1</v>
      </c>
      <c r="D99" s="39" t="s">
        <v>42</v>
      </c>
      <c r="E99" s="30">
        <v>200</v>
      </c>
      <c r="F99" s="132">
        <f>E99*C99</f>
        <v>200</v>
      </c>
      <c r="G99" s="140">
        <v>0</v>
      </c>
      <c r="H99" s="140">
        <v>1</v>
      </c>
      <c r="I99" s="140">
        <v>0</v>
      </c>
      <c r="J99" s="140">
        <v>0</v>
      </c>
      <c r="K99" s="141">
        <v>0</v>
      </c>
      <c r="L99" t="s">
        <v>8</v>
      </c>
      <c r="M99" s="30">
        <f>((Shop*G99)+(M_Tech*H99)+(CMM*I99)+(ENG*J99)+(DES*K99))*N99</f>
        <v>170</v>
      </c>
      <c r="N99">
        <v>2</v>
      </c>
      <c r="O99" s="40">
        <f>M99+(N99*F99)</f>
        <v>570</v>
      </c>
      <c r="P99" s="40"/>
      <c r="Q99" s="106" t="s">
        <v>54</v>
      </c>
      <c r="R99" s="183" t="s">
        <v>136</v>
      </c>
      <c r="S99" s="190" t="str">
        <f>CONCATENATE(Q99,R99,Y99)</f>
        <v>BPD2008</v>
      </c>
      <c r="T99"/>
      <c r="U99"/>
      <c r="V99"/>
      <c r="W99"/>
      <c r="X99"/>
      <c r="Y99" s="83">
        <v>2008</v>
      </c>
      <c r="Z99" s="2">
        <f t="shared" si="96"/>
        <v>0</v>
      </c>
      <c r="AA99" s="2">
        <f t="shared" si="96"/>
        <v>2</v>
      </c>
      <c r="AB99" s="2">
        <f t="shared" si="96"/>
        <v>0</v>
      </c>
      <c r="AC99" s="2">
        <f t="shared" si="96"/>
        <v>0</v>
      </c>
      <c r="AD99" s="2">
        <f t="shared" si="96"/>
        <v>0</v>
      </c>
      <c r="AE99" s="3">
        <f>IF($Q99="B", (F99*$N99),0)</f>
        <v>400</v>
      </c>
      <c r="AF99" s="38"/>
      <c r="AG99" s="36"/>
      <c r="AH99" s="36"/>
      <c r="AI99" s="30"/>
      <c r="AJ99" s="78">
        <f t="shared" si="97"/>
        <v>0</v>
      </c>
      <c r="AK99" s="10">
        <f t="shared" si="97"/>
        <v>0</v>
      </c>
      <c r="AL99" s="10">
        <f t="shared" si="97"/>
        <v>0</v>
      </c>
      <c r="AM99" s="10">
        <f t="shared" si="97"/>
        <v>0</v>
      </c>
      <c r="AN99" s="10">
        <f t="shared" si="97"/>
        <v>0</v>
      </c>
      <c r="AO99" s="2">
        <f>IF($Q99="C", (F99*$N99),0)</f>
        <v>0</v>
      </c>
      <c r="AP99" s="38"/>
    </row>
    <row r="100" spans="1:42" s="158" customFormat="1">
      <c r="A100" s="100" t="s">
        <v>168</v>
      </c>
      <c r="E100" s="159"/>
      <c r="F100" s="160"/>
      <c r="G100" s="161"/>
      <c r="H100" s="161"/>
      <c r="I100" s="161"/>
      <c r="J100" s="161"/>
      <c r="K100" s="162"/>
      <c r="L100" s="173" t="s">
        <v>99</v>
      </c>
      <c r="M100" s="174">
        <f>SUMIF(Q97:Q99,"B",M97:M99)</f>
        <v>3290</v>
      </c>
      <c r="N100" s="175" t="s">
        <v>99</v>
      </c>
      <c r="O100" s="174"/>
      <c r="P100" s="163"/>
      <c r="Q100" s="164"/>
      <c r="R100" s="185"/>
      <c r="S100" s="192"/>
      <c r="T100"/>
      <c r="U100"/>
      <c r="V100"/>
      <c r="W100"/>
      <c r="X100"/>
      <c r="Y100" s="83"/>
      <c r="Z100" s="166"/>
      <c r="AA100" s="166"/>
      <c r="AB100" s="166"/>
      <c r="AC100" s="166"/>
      <c r="AD100" s="166"/>
      <c r="AE100" s="167"/>
      <c r="AF100" s="168"/>
      <c r="AG100" s="166"/>
      <c r="AH100" s="166"/>
      <c r="AI100" s="30"/>
      <c r="AJ100" s="169"/>
      <c r="AK100" s="166"/>
      <c r="AL100" s="166"/>
      <c r="AM100" s="166"/>
      <c r="AN100" s="166"/>
      <c r="AO100" s="166"/>
      <c r="AP100" s="168"/>
    </row>
    <row r="101" spans="1:42" s="37" customFormat="1">
      <c r="A101" s="170" t="s">
        <v>79</v>
      </c>
      <c r="B101" s="39" t="s">
        <v>70</v>
      </c>
      <c r="C101">
        <v>1</v>
      </c>
      <c r="D101" s="39" t="s">
        <v>42</v>
      </c>
      <c r="E101" s="30">
        <v>300</v>
      </c>
      <c r="F101" s="132">
        <f>E101*C101</f>
        <v>300</v>
      </c>
      <c r="G101" s="140">
        <v>0</v>
      </c>
      <c r="H101" s="140">
        <v>4</v>
      </c>
      <c r="I101" s="140">
        <v>0</v>
      </c>
      <c r="J101" s="140">
        <v>0</v>
      </c>
      <c r="K101" s="141">
        <v>0</v>
      </c>
      <c r="L101" t="s">
        <v>8</v>
      </c>
      <c r="M101" s="30">
        <f>((Shop*G101)+(M_Tech*H101)+(CMM*I101)+(ENG*J101)+(DES*K101))*N101</f>
        <v>1360</v>
      </c>
      <c r="N101">
        <v>4</v>
      </c>
      <c r="O101" s="40">
        <f>M101+(N101*F101)</f>
        <v>2560</v>
      </c>
      <c r="P101" s="40"/>
      <c r="Q101" s="106" t="s">
        <v>54</v>
      </c>
      <c r="R101" s="183" t="s">
        <v>136</v>
      </c>
      <c r="S101" s="190" t="str">
        <f>CONCATENATE(Q101,R101,Y101)</f>
        <v>BPD2009</v>
      </c>
      <c r="T101"/>
      <c r="U101"/>
      <c r="V101"/>
      <c r="W101"/>
      <c r="X101"/>
      <c r="Y101" s="83">
        <v>2009</v>
      </c>
      <c r="Z101" s="2">
        <f t="shared" ref="Z101:AD104" si="98">IF($Q101="B", (G101*$N101),0)</f>
        <v>0</v>
      </c>
      <c r="AA101" s="2">
        <f t="shared" si="98"/>
        <v>16</v>
      </c>
      <c r="AB101" s="2">
        <f t="shared" si="98"/>
        <v>0</v>
      </c>
      <c r="AC101" s="2">
        <f t="shared" si="98"/>
        <v>0</v>
      </c>
      <c r="AD101" s="2">
        <f t="shared" si="98"/>
        <v>0</v>
      </c>
      <c r="AE101" s="3">
        <f>IF($Q101="B", (F101*$N101),0)</f>
        <v>1200</v>
      </c>
      <c r="AF101" s="38"/>
      <c r="AG101" s="36"/>
      <c r="AH101" s="36"/>
      <c r="AI101" s="30"/>
      <c r="AJ101" s="78">
        <f t="shared" ref="AJ101:AN104" si="99">IF($Q101="C", (G101*$N101),0)</f>
        <v>0</v>
      </c>
      <c r="AK101" s="10">
        <f t="shared" si="99"/>
        <v>0</v>
      </c>
      <c r="AL101" s="10">
        <f t="shared" si="99"/>
        <v>0</v>
      </c>
      <c r="AM101" s="10">
        <f t="shared" si="99"/>
        <v>0</v>
      </c>
      <c r="AN101" s="10">
        <f t="shared" si="99"/>
        <v>0</v>
      </c>
      <c r="AO101" s="2">
        <f>IF($Q101="C", (F101*$N101),0)</f>
        <v>0</v>
      </c>
      <c r="AP101" s="38"/>
    </row>
    <row r="102" spans="1:42" s="37" customFormat="1">
      <c r="A102" s="170" t="s">
        <v>95</v>
      </c>
      <c r="B102" s="39" t="s">
        <v>70</v>
      </c>
      <c r="C102">
        <v>1</v>
      </c>
      <c r="D102" s="39" t="s">
        <v>42</v>
      </c>
      <c r="E102" s="30">
        <v>200</v>
      </c>
      <c r="F102" s="132">
        <f>E102*C102</f>
        <v>200</v>
      </c>
      <c r="G102" s="140">
        <v>0</v>
      </c>
      <c r="H102" s="140">
        <v>1</v>
      </c>
      <c r="I102" s="140">
        <v>0</v>
      </c>
      <c r="J102" s="140">
        <v>0</v>
      </c>
      <c r="K102" s="141">
        <v>0</v>
      </c>
      <c r="L102" t="s">
        <v>8</v>
      </c>
      <c r="M102" s="30">
        <f>((Shop*G102)+(M_Tech*H102)+(CMM*I102)+(ENG*J102)+(DES*K102))*N102</f>
        <v>340</v>
      </c>
      <c r="N102">
        <v>4</v>
      </c>
      <c r="O102" s="40">
        <f>M102+(N102*F102)</f>
        <v>1140</v>
      </c>
      <c r="P102" s="40"/>
      <c r="Q102" s="106" t="s">
        <v>54</v>
      </c>
      <c r="R102" s="183" t="s">
        <v>136</v>
      </c>
      <c r="S102" s="190" t="str">
        <f>CONCATENATE(Q102,R102,Y102)</f>
        <v>BPD2009</v>
      </c>
      <c r="T102"/>
      <c r="U102"/>
      <c r="V102"/>
      <c r="W102"/>
      <c r="X102"/>
      <c r="Y102" s="83">
        <v>2009</v>
      </c>
      <c r="Z102" s="2">
        <f t="shared" si="98"/>
        <v>0</v>
      </c>
      <c r="AA102" s="2">
        <f t="shared" si="98"/>
        <v>4</v>
      </c>
      <c r="AB102" s="2">
        <f t="shared" si="98"/>
        <v>0</v>
      </c>
      <c r="AC102" s="2">
        <f t="shared" si="98"/>
        <v>0</v>
      </c>
      <c r="AD102" s="2">
        <f t="shared" si="98"/>
        <v>0</v>
      </c>
      <c r="AE102" s="3">
        <f>IF($Q102="B", (F102*$N102),0)</f>
        <v>800</v>
      </c>
      <c r="AF102" s="38"/>
      <c r="AG102" s="36"/>
      <c r="AH102" s="36"/>
      <c r="AI102" s="30"/>
      <c r="AJ102" s="78">
        <f t="shared" si="99"/>
        <v>0</v>
      </c>
      <c r="AK102" s="10">
        <f t="shared" si="99"/>
        <v>0</v>
      </c>
      <c r="AL102" s="10">
        <f t="shared" si="99"/>
        <v>0</v>
      </c>
      <c r="AM102" s="10">
        <f t="shared" si="99"/>
        <v>0</v>
      </c>
      <c r="AN102" s="10">
        <f t="shared" si="99"/>
        <v>0</v>
      </c>
      <c r="AO102" s="2">
        <f>IF($Q102="C", (F102*$N102),0)</f>
        <v>0</v>
      </c>
      <c r="AP102" s="38"/>
    </row>
    <row r="103" spans="1:42" s="37" customFormat="1">
      <c r="A103" s="170" t="s">
        <v>123</v>
      </c>
      <c r="B103" s="39" t="s">
        <v>70</v>
      </c>
      <c r="C103">
        <v>1</v>
      </c>
      <c r="D103" s="39" t="s">
        <v>42</v>
      </c>
      <c r="E103" s="30">
        <v>300</v>
      </c>
      <c r="F103" s="132">
        <f>E103*C103</f>
        <v>300</v>
      </c>
      <c r="G103" s="140">
        <v>0</v>
      </c>
      <c r="H103" s="140">
        <v>4</v>
      </c>
      <c r="I103" s="140">
        <v>0</v>
      </c>
      <c r="J103" s="140">
        <v>0</v>
      </c>
      <c r="K103" s="141">
        <v>0</v>
      </c>
      <c r="L103" t="s">
        <v>8</v>
      </c>
      <c r="M103" s="30">
        <f>((Shop*G103)+(M_Tech*H103)+(CMM*I103)+(ENG*J103)+(DES*K103))*N103</f>
        <v>680</v>
      </c>
      <c r="N103">
        <v>2</v>
      </c>
      <c r="O103" s="40">
        <f>M103+(N103*F103)</f>
        <v>1280</v>
      </c>
      <c r="P103" s="40"/>
      <c r="Q103" s="106" t="s">
        <v>55</v>
      </c>
      <c r="R103" s="183" t="s">
        <v>136</v>
      </c>
      <c r="S103" s="190" t="str">
        <f>CONCATENATE(Q103,R103,Y103)</f>
        <v>CPD2009</v>
      </c>
      <c r="T103"/>
      <c r="U103"/>
      <c r="V103"/>
      <c r="W103"/>
      <c r="X103"/>
      <c r="Y103" s="83">
        <v>2009</v>
      </c>
      <c r="Z103" s="2">
        <f t="shared" si="98"/>
        <v>0</v>
      </c>
      <c r="AA103" s="2">
        <f t="shared" si="98"/>
        <v>0</v>
      </c>
      <c r="AB103" s="2">
        <f t="shared" si="98"/>
        <v>0</v>
      </c>
      <c r="AC103" s="2">
        <f t="shared" si="98"/>
        <v>0</v>
      </c>
      <c r="AD103" s="2">
        <f t="shared" si="98"/>
        <v>0</v>
      </c>
      <c r="AE103" s="3">
        <f>IF($Q103="B", (F103*$N103),0)</f>
        <v>0</v>
      </c>
      <c r="AF103" s="38"/>
      <c r="AG103" s="36"/>
      <c r="AH103" s="36"/>
      <c r="AI103" s="30"/>
      <c r="AJ103" s="78">
        <f t="shared" si="99"/>
        <v>0</v>
      </c>
      <c r="AK103" s="10">
        <f t="shared" si="99"/>
        <v>8</v>
      </c>
      <c r="AL103" s="10">
        <f t="shared" si="99"/>
        <v>0</v>
      </c>
      <c r="AM103" s="10">
        <f t="shared" si="99"/>
        <v>0</v>
      </c>
      <c r="AN103" s="10">
        <f t="shared" si="99"/>
        <v>0</v>
      </c>
      <c r="AO103" s="2">
        <f>IF($Q103="C", (F103*$N103),0)</f>
        <v>600</v>
      </c>
      <c r="AP103" s="38"/>
    </row>
    <row r="104" spans="1:42" s="37" customFormat="1">
      <c r="A104" s="170" t="s">
        <v>124</v>
      </c>
      <c r="B104" s="39" t="s">
        <v>70</v>
      </c>
      <c r="C104">
        <v>1</v>
      </c>
      <c r="D104" s="39" t="s">
        <v>42</v>
      </c>
      <c r="E104" s="30">
        <v>200</v>
      </c>
      <c r="F104" s="132">
        <f>E104*C104</f>
        <v>200</v>
      </c>
      <c r="G104" s="140">
        <v>0</v>
      </c>
      <c r="H104" s="140">
        <v>1</v>
      </c>
      <c r="I104" s="140">
        <v>0</v>
      </c>
      <c r="J104" s="140">
        <v>0</v>
      </c>
      <c r="K104" s="141">
        <v>0</v>
      </c>
      <c r="L104" t="s">
        <v>8</v>
      </c>
      <c r="M104" s="30">
        <f>((Shop*G104)+(M_Tech*H104)+(CMM*I104)+(ENG*J104)+(DES*K104))*N104</f>
        <v>170</v>
      </c>
      <c r="N104">
        <v>2</v>
      </c>
      <c r="O104" s="40">
        <f>M104+(N104*F104)</f>
        <v>570</v>
      </c>
      <c r="P104" s="40"/>
      <c r="Q104" s="106" t="s">
        <v>55</v>
      </c>
      <c r="R104" s="183" t="s">
        <v>136</v>
      </c>
      <c r="S104" s="190" t="str">
        <f>CONCATENATE(Q104,R104,Y104)</f>
        <v>CPD2009</v>
      </c>
      <c r="T104"/>
      <c r="U104"/>
      <c r="V104"/>
      <c r="W104"/>
      <c r="X104"/>
      <c r="Y104" s="83">
        <v>2009</v>
      </c>
      <c r="Z104" s="2">
        <f t="shared" si="98"/>
        <v>0</v>
      </c>
      <c r="AA104" s="2">
        <f t="shared" si="98"/>
        <v>0</v>
      </c>
      <c r="AB104" s="2">
        <f t="shared" si="98"/>
        <v>0</v>
      </c>
      <c r="AC104" s="2">
        <f t="shared" si="98"/>
        <v>0</v>
      </c>
      <c r="AD104" s="2">
        <f t="shared" si="98"/>
        <v>0</v>
      </c>
      <c r="AE104" s="3">
        <f>IF($Q104="B", (F104*$N104),0)</f>
        <v>0</v>
      </c>
      <c r="AF104" s="38"/>
      <c r="AG104" s="36"/>
      <c r="AH104" s="36"/>
      <c r="AI104" s="30"/>
      <c r="AJ104" s="78">
        <f t="shared" si="99"/>
        <v>0</v>
      </c>
      <c r="AK104" s="10">
        <f t="shared" si="99"/>
        <v>2</v>
      </c>
      <c r="AL104" s="10">
        <f t="shared" si="99"/>
        <v>0</v>
      </c>
      <c r="AM104" s="10">
        <f t="shared" si="99"/>
        <v>0</v>
      </c>
      <c r="AN104" s="10">
        <f t="shared" si="99"/>
        <v>0</v>
      </c>
      <c r="AO104" s="2">
        <f>IF($Q104="C", (F104*$N104),0)</f>
        <v>400</v>
      </c>
      <c r="AP104" s="38"/>
    </row>
    <row r="105" spans="1:42" s="158" customFormat="1">
      <c r="A105" s="100"/>
      <c r="E105" s="159"/>
      <c r="F105" s="160"/>
      <c r="G105" s="161"/>
      <c r="H105" s="161"/>
      <c r="I105" s="161"/>
      <c r="J105" s="161"/>
      <c r="K105" s="162"/>
      <c r="L105" s="173" t="s">
        <v>99</v>
      </c>
      <c r="M105" s="174">
        <f>SUMIF(Q101:Q104,"B",M101:M104)</f>
        <v>1700</v>
      </c>
      <c r="N105" s="175" t="s">
        <v>99</v>
      </c>
      <c r="O105" s="174"/>
      <c r="P105" s="163"/>
      <c r="Q105" s="164"/>
      <c r="R105" s="185"/>
      <c r="S105" s="192"/>
      <c r="T105"/>
      <c r="U105"/>
      <c r="V105"/>
      <c r="W105"/>
      <c r="X105"/>
      <c r="Y105" s="165"/>
      <c r="Z105" s="166"/>
      <c r="AA105" s="166"/>
      <c r="AB105" s="166"/>
      <c r="AC105" s="166"/>
      <c r="AD105" s="166"/>
      <c r="AE105" s="167"/>
      <c r="AF105" s="168"/>
      <c r="AG105" t="s">
        <v>126</v>
      </c>
      <c r="AH105"/>
      <c r="AI105" s="30" t="s">
        <v>127</v>
      </c>
      <c r="AJ105" s="169"/>
      <c r="AK105" s="166"/>
      <c r="AL105" s="166"/>
      <c r="AM105" s="166"/>
      <c r="AN105" s="166"/>
      <c r="AO105" s="166"/>
      <c r="AP105" s="168"/>
    </row>
    <row r="106" spans="1:42">
      <c r="A106" s="42" t="s">
        <v>118</v>
      </c>
      <c r="B106" s="7"/>
      <c r="C106" s="7"/>
      <c r="D106" s="7"/>
      <c r="E106" s="9"/>
      <c r="F106" s="8"/>
      <c r="G106" s="142"/>
      <c r="H106" s="142"/>
      <c r="I106" s="142"/>
      <c r="J106" s="142"/>
      <c r="K106" s="143"/>
      <c r="L106" s="7"/>
      <c r="M106" s="9">
        <f>SUMIF(Q54:Q105,"B",M54:M105)</f>
        <v>49225</v>
      </c>
      <c r="N106" s="228" t="s">
        <v>98</v>
      </c>
      <c r="O106" s="229"/>
      <c r="P106" s="230"/>
      <c r="Q106" s="107"/>
      <c r="R106" s="186"/>
      <c r="S106" s="191"/>
      <c r="T106" s="7"/>
      <c r="U106" s="7"/>
      <c r="V106" s="7"/>
      <c r="W106" s="7"/>
      <c r="X106" s="7"/>
      <c r="Y106" s="84"/>
      <c r="Z106" s="11">
        <f>SUM(Z54:Z105)</f>
        <v>118</v>
      </c>
      <c r="AA106" s="11">
        <f>SUM(AA54:AA105)</f>
        <v>314</v>
      </c>
      <c r="AB106" s="11">
        <f>SUM(AB54:AB105)</f>
        <v>24</v>
      </c>
      <c r="AC106" s="11">
        <f>SUM(AC54:AC105)</f>
        <v>86.5</v>
      </c>
      <c r="AD106" s="11">
        <f>SUM(AD54:AD105)</f>
        <v>0</v>
      </c>
      <c r="AE106" s="11"/>
      <c r="AF106" s="8">
        <f>SUM(AE54:AE105)</f>
        <v>4776</v>
      </c>
      <c r="AG106" s="9">
        <f>(Shop*Z106)+M_Tech*AA106+CMM*AB106+ENG*AC106+DES*AD106+AF106</f>
        <v>54001</v>
      </c>
      <c r="AH106" s="9"/>
      <c r="AI106" s="8">
        <f>Shop*AJ106+M_Tech*AK106+CMM*AL106+ENG*AM106+DES*AN106+AP106</f>
        <v>16760</v>
      </c>
      <c r="AJ106" s="11">
        <f>SUM(AJ54:AJ105)</f>
        <v>5</v>
      </c>
      <c r="AK106" s="11">
        <f>SUM(AK54:AK105)</f>
        <v>120</v>
      </c>
      <c r="AL106" s="11">
        <f>SUM(AL54:AL105)</f>
        <v>22.5</v>
      </c>
      <c r="AM106" s="11">
        <f>SUM(AM54:AM105)</f>
        <v>26</v>
      </c>
      <c r="AN106" s="11">
        <f>SUM(AN54:AN105)</f>
        <v>0</v>
      </c>
      <c r="AO106" s="11"/>
      <c r="AP106" s="8">
        <f>SUM(AO54:AO105)</f>
        <v>1000</v>
      </c>
    </row>
    <row r="107" spans="1:42">
      <c r="F107" s="127"/>
      <c r="G107" s="140"/>
      <c r="H107" s="140"/>
      <c r="I107" s="140"/>
      <c r="J107" s="140"/>
      <c r="K107" s="141"/>
      <c r="M107" s="30"/>
      <c r="N107"/>
      <c r="O107" s="110">
        <f>SUM(O51:O105)</f>
        <v>70761</v>
      </c>
      <c r="P107" s="40"/>
      <c r="Q107" s="212" t="s">
        <v>177</v>
      </c>
      <c r="R107" s="184"/>
      <c r="S107" s="196"/>
      <c r="T107"/>
      <c r="U107"/>
      <c r="V107"/>
      <c r="W107"/>
      <c r="X107"/>
      <c r="Y107" s="86"/>
      <c r="Z107" s="72"/>
      <c r="AA107" s="72"/>
      <c r="AB107" s="72"/>
      <c r="AC107" s="72"/>
      <c r="AD107" s="72"/>
      <c r="AE107" s="73"/>
      <c r="AF107" s="74"/>
      <c r="AG107" s="1"/>
      <c r="AH107" s="1"/>
      <c r="AJ107" s="79"/>
      <c r="AK107" s="2"/>
      <c r="AL107" s="2"/>
      <c r="AM107" s="2"/>
      <c r="AN107" s="2"/>
      <c r="AO107" s="2"/>
      <c r="AP107" s="71"/>
    </row>
    <row r="108" spans="1:42">
      <c r="A108" s="39" t="s">
        <v>169</v>
      </c>
      <c r="F108" s="127"/>
      <c r="G108" s="140"/>
      <c r="H108" s="140"/>
      <c r="I108" s="140"/>
      <c r="J108" s="140"/>
      <c r="K108" s="141"/>
      <c r="M108" s="30"/>
      <c r="N108"/>
      <c r="O108" s="41"/>
      <c r="P108" s="41"/>
      <c r="Q108" s="106"/>
      <c r="R108" s="183"/>
      <c r="S108" s="190"/>
      <c r="T108"/>
      <c r="U108"/>
      <c r="V108"/>
      <c r="W108"/>
      <c r="X108"/>
      <c r="Y108" s="83"/>
      <c r="Z108" s="10"/>
      <c r="AA108" s="10"/>
      <c r="AB108" s="10"/>
      <c r="AC108" s="10"/>
      <c r="AD108" s="10"/>
      <c r="AE108" s="3"/>
      <c r="AF108" s="71"/>
      <c r="AG108" s="2"/>
      <c r="AH108" s="2"/>
      <c r="AJ108" s="79"/>
      <c r="AK108" s="2"/>
      <c r="AL108" s="2"/>
      <c r="AM108" s="2"/>
      <c r="AN108" s="2"/>
      <c r="AO108" s="2"/>
      <c r="AP108" s="71"/>
    </row>
    <row r="109" spans="1:42">
      <c r="A109" t="s">
        <v>17</v>
      </c>
      <c r="B109" t="s">
        <v>22</v>
      </c>
      <c r="C109">
        <v>4</v>
      </c>
      <c r="D109" t="s">
        <v>13</v>
      </c>
      <c r="E109" s="30">
        <v>10</v>
      </c>
      <c r="F109" s="127">
        <f t="shared" ref="F109:F115" si="100">E109*C109</f>
        <v>40</v>
      </c>
      <c r="G109" s="140">
        <v>0</v>
      </c>
      <c r="H109" s="140">
        <v>0</v>
      </c>
      <c r="I109" s="140">
        <v>0</v>
      </c>
      <c r="J109" s="140">
        <v>0</v>
      </c>
      <c r="K109" s="141">
        <v>0</v>
      </c>
      <c r="L109" t="s">
        <v>8</v>
      </c>
      <c r="M109" s="30">
        <f t="shared" ref="M109:M115" si="101">((Shop*G109)+(M_Tech*H109)+(CMM*I109)+(ENG*J109)+(DES*K109))*N109</f>
        <v>0</v>
      </c>
      <c r="N109">
        <v>1</v>
      </c>
      <c r="O109" s="41">
        <f t="shared" ref="O109:O115" si="102">N109*(M109+F109)</f>
        <v>40</v>
      </c>
      <c r="P109" s="41"/>
      <c r="Q109" s="106" t="s">
        <v>54</v>
      </c>
      <c r="R109" s="183" t="s">
        <v>136</v>
      </c>
      <c r="S109" s="190" t="str">
        <f t="shared" ref="S109:S115" si="103">CONCATENATE(Q109,R109,Y109)</f>
        <v>BPD2008</v>
      </c>
      <c r="T109"/>
      <c r="U109"/>
      <c r="V109"/>
      <c r="W109"/>
      <c r="X109"/>
      <c r="Y109" s="83">
        <v>2008</v>
      </c>
      <c r="Z109" s="2">
        <f t="shared" ref="Z109:Z115" si="104">IF($Q109="B", (G109*$N109),0)</f>
        <v>0</v>
      </c>
      <c r="AA109" s="2">
        <f t="shared" ref="AA109:AA115" si="105">IF($Q109="B", (H109*$N109),0)</f>
        <v>0</v>
      </c>
      <c r="AB109" s="2">
        <f t="shared" ref="AB109:AB115" si="106">IF($Q109="B", (I109*$N109),0)</f>
        <v>0</v>
      </c>
      <c r="AC109" s="2">
        <f t="shared" ref="AC109:AC115" si="107">IF($Q109="B", (J109*$N109),0)</f>
        <v>0</v>
      </c>
      <c r="AD109" s="2">
        <f t="shared" ref="AD109:AD115" si="108">IF($Q109="B", (K109*$N109),0)</f>
        <v>0</v>
      </c>
      <c r="AE109" s="3">
        <f t="shared" ref="AE109:AE115" si="109">IF($Q109="B", (F109*$N109),0)</f>
        <v>40</v>
      </c>
      <c r="AF109" s="71"/>
      <c r="AG109" s="2"/>
      <c r="AH109" s="2"/>
      <c r="AJ109" s="78">
        <f t="shared" ref="AJ109:AJ115" si="110">IF($Q109="C", (G109*$N109),0)</f>
        <v>0</v>
      </c>
      <c r="AK109" s="10">
        <f t="shared" ref="AK109:AK115" si="111">IF($Q109="C", (H109*$N109),0)</f>
        <v>0</v>
      </c>
      <c r="AL109" s="10">
        <f t="shared" ref="AL109:AL115" si="112">IF($Q109="C", (I109*$N109),0)</f>
        <v>0</v>
      </c>
      <c r="AM109" s="10">
        <f t="shared" ref="AM109:AM115" si="113">IF($Q109="C", (J109*$N109),0)</f>
        <v>0</v>
      </c>
      <c r="AN109" s="10">
        <f t="shared" ref="AN109:AN115" si="114">IF($Q109="C", (K109*$N109),0)</f>
        <v>0</v>
      </c>
      <c r="AO109" s="2">
        <f t="shared" ref="AO109:AO115" si="115">IF($Q109="C", (F109*$N109),0)</f>
        <v>0</v>
      </c>
      <c r="AP109" s="71"/>
    </row>
    <row r="110" spans="1:42">
      <c r="A110" t="s">
        <v>18</v>
      </c>
      <c r="B110" t="s">
        <v>23</v>
      </c>
      <c r="C110">
        <v>1</v>
      </c>
      <c r="D110" t="s">
        <v>24</v>
      </c>
      <c r="E110" s="30">
        <v>100</v>
      </c>
      <c r="F110" s="127">
        <f t="shared" si="100"/>
        <v>100</v>
      </c>
      <c r="G110" s="140">
        <v>0</v>
      </c>
      <c r="H110" s="140">
        <v>0</v>
      </c>
      <c r="I110" s="140">
        <v>0</v>
      </c>
      <c r="J110" s="140">
        <v>0</v>
      </c>
      <c r="K110" s="141">
        <v>0</v>
      </c>
      <c r="L110" t="s">
        <v>8</v>
      </c>
      <c r="M110" s="30">
        <f t="shared" si="101"/>
        <v>0</v>
      </c>
      <c r="N110">
        <v>1</v>
      </c>
      <c r="O110" s="41">
        <f t="shared" si="102"/>
        <v>100</v>
      </c>
      <c r="P110" s="41"/>
      <c r="Q110" s="106" t="s">
        <v>54</v>
      </c>
      <c r="R110" s="183" t="s">
        <v>136</v>
      </c>
      <c r="S110" s="190" t="str">
        <f t="shared" si="103"/>
        <v>BPD2008</v>
      </c>
      <c r="T110"/>
      <c r="U110"/>
      <c r="V110"/>
      <c r="W110"/>
      <c r="X110"/>
      <c r="Y110" s="83">
        <v>2008</v>
      </c>
      <c r="Z110" s="2">
        <f t="shared" si="104"/>
        <v>0</v>
      </c>
      <c r="AA110" s="2">
        <f t="shared" si="105"/>
        <v>0</v>
      </c>
      <c r="AB110" s="2">
        <f t="shared" si="106"/>
        <v>0</v>
      </c>
      <c r="AC110" s="2">
        <f t="shared" si="107"/>
        <v>0</v>
      </c>
      <c r="AD110" s="2">
        <f t="shared" si="108"/>
        <v>0</v>
      </c>
      <c r="AE110" s="3">
        <f t="shared" si="109"/>
        <v>100</v>
      </c>
      <c r="AF110" s="71"/>
      <c r="AJ110" s="78">
        <f t="shared" si="110"/>
        <v>0</v>
      </c>
      <c r="AK110" s="10">
        <f t="shared" si="111"/>
        <v>0</v>
      </c>
      <c r="AL110" s="10">
        <f t="shared" si="112"/>
        <v>0</v>
      </c>
      <c r="AM110" s="10">
        <f t="shared" si="113"/>
        <v>0</v>
      </c>
      <c r="AN110" s="10">
        <f t="shared" si="114"/>
        <v>0</v>
      </c>
      <c r="AO110" s="2">
        <f t="shared" si="115"/>
        <v>0</v>
      </c>
      <c r="AP110" s="71"/>
    </row>
    <row r="111" spans="1:42">
      <c r="A111" t="s">
        <v>19</v>
      </c>
      <c r="B111" t="s">
        <v>25</v>
      </c>
      <c r="C111">
        <v>0</v>
      </c>
      <c r="D111" t="s">
        <v>26</v>
      </c>
      <c r="E111" s="30">
        <v>2.5</v>
      </c>
      <c r="F111" s="127">
        <f t="shared" si="100"/>
        <v>0</v>
      </c>
      <c r="G111" s="140">
        <v>0</v>
      </c>
      <c r="H111" s="140">
        <v>0</v>
      </c>
      <c r="I111" s="140">
        <v>0</v>
      </c>
      <c r="J111" s="140">
        <v>0</v>
      </c>
      <c r="K111" s="141">
        <v>0</v>
      </c>
      <c r="L111" t="s">
        <v>8</v>
      </c>
      <c r="M111" s="30">
        <f t="shared" si="101"/>
        <v>0</v>
      </c>
      <c r="N111">
        <v>1</v>
      </c>
      <c r="O111" s="41">
        <f t="shared" si="102"/>
        <v>0</v>
      </c>
      <c r="P111" s="41"/>
      <c r="Q111" s="106" t="s">
        <v>54</v>
      </c>
      <c r="R111" s="183" t="s">
        <v>136</v>
      </c>
      <c r="S111" s="190" t="str">
        <f t="shared" si="103"/>
        <v>BPD2008</v>
      </c>
      <c r="T111"/>
      <c r="U111"/>
      <c r="V111"/>
      <c r="W111"/>
      <c r="X111"/>
      <c r="Y111" s="83">
        <v>2008</v>
      </c>
      <c r="Z111" s="2">
        <f t="shared" si="104"/>
        <v>0</v>
      </c>
      <c r="AA111" s="2">
        <f t="shared" si="105"/>
        <v>0</v>
      </c>
      <c r="AB111" s="2">
        <f t="shared" si="106"/>
        <v>0</v>
      </c>
      <c r="AC111" s="2">
        <f t="shared" si="107"/>
        <v>0</v>
      </c>
      <c r="AD111" s="2">
        <f t="shared" si="108"/>
        <v>0</v>
      </c>
      <c r="AE111" s="3">
        <f t="shared" si="109"/>
        <v>0</v>
      </c>
      <c r="AF111" s="71"/>
      <c r="AJ111" s="78">
        <f t="shared" si="110"/>
        <v>0</v>
      </c>
      <c r="AK111" s="10">
        <f t="shared" si="111"/>
        <v>0</v>
      </c>
      <c r="AL111" s="10">
        <f t="shared" si="112"/>
        <v>0</v>
      </c>
      <c r="AM111" s="10">
        <f t="shared" si="113"/>
        <v>0</v>
      </c>
      <c r="AN111" s="10">
        <f t="shared" si="114"/>
        <v>0</v>
      </c>
      <c r="AO111" s="2">
        <f t="shared" si="115"/>
        <v>0</v>
      </c>
      <c r="AP111" s="71"/>
    </row>
    <row r="112" spans="1:42">
      <c r="A112" s="39" t="s">
        <v>102</v>
      </c>
      <c r="B112" t="s">
        <v>23</v>
      </c>
      <c r="C112">
        <v>1</v>
      </c>
      <c r="D112" t="s">
        <v>24</v>
      </c>
      <c r="E112" s="30">
        <v>150</v>
      </c>
      <c r="F112" s="127">
        <f t="shared" si="100"/>
        <v>150</v>
      </c>
      <c r="G112" s="140">
        <v>0</v>
      </c>
      <c r="H112" s="140">
        <v>5</v>
      </c>
      <c r="I112" s="140">
        <v>0</v>
      </c>
      <c r="J112" s="140">
        <v>0</v>
      </c>
      <c r="K112" s="141">
        <v>0</v>
      </c>
      <c r="L112" t="s">
        <v>8</v>
      </c>
      <c r="M112" s="30">
        <f t="shared" si="101"/>
        <v>425</v>
      </c>
      <c r="N112">
        <v>1</v>
      </c>
      <c r="O112" s="41">
        <f t="shared" si="102"/>
        <v>575</v>
      </c>
      <c r="P112" s="41"/>
      <c r="Q112" s="106" t="s">
        <v>54</v>
      </c>
      <c r="R112" s="183" t="s">
        <v>136</v>
      </c>
      <c r="S112" s="190" t="str">
        <f t="shared" si="103"/>
        <v>BPD2008</v>
      </c>
      <c r="T112"/>
      <c r="U112"/>
      <c r="V112"/>
      <c r="W112"/>
      <c r="X112"/>
      <c r="Y112" s="83">
        <v>2008</v>
      </c>
      <c r="Z112" s="2">
        <f t="shared" si="104"/>
        <v>0</v>
      </c>
      <c r="AA112" s="2">
        <f t="shared" si="105"/>
        <v>5</v>
      </c>
      <c r="AB112" s="2">
        <f t="shared" si="106"/>
        <v>0</v>
      </c>
      <c r="AC112" s="2">
        <f t="shared" si="107"/>
        <v>0</v>
      </c>
      <c r="AD112" s="2">
        <f t="shared" si="108"/>
        <v>0</v>
      </c>
      <c r="AE112" s="3">
        <f t="shared" si="109"/>
        <v>150</v>
      </c>
      <c r="AF112" s="71"/>
      <c r="AG112" s="2"/>
      <c r="AH112" s="2"/>
      <c r="AJ112" s="78">
        <f t="shared" si="110"/>
        <v>0</v>
      </c>
      <c r="AK112" s="10">
        <f t="shared" si="111"/>
        <v>0</v>
      </c>
      <c r="AL112" s="10">
        <f t="shared" si="112"/>
        <v>0</v>
      </c>
      <c r="AM112" s="10">
        <f t="shared" si="113"/>
        <v>0</v>
      </c>
      <c r="AN112" s="10">
        <f t="shared" si="114"/>
        <v>0</v>
      </c>
      <c r="AO112" s="2">
        <f t="shared" si="115"/>
        <v>0</v>
      </c>
      <c r="AP112" s="71"/>
    </row>
    <row r="113" spans="1:42">
      <c r="A113" s="39" t="s">
        <v>101</v>
      </c>
      <c r="B113" t="s">
        <v>27</v>
      </c>
      <c r="C113">
        <v>1</v>
      </c>
      <c r="D113" t="s">
        <v>28</v>
      </c>
      <c r="E113" s="30">
        <v>50</v>
      </c>
      <c r="F113" s="127">
        <f t="shared" si="100"/>
        <v>50</v>
      </c>
      <c r="G113" s="140">
        <v>4</v>
      </c>
      <c r="H113" s="140">
        <v>0</v>
      </c>
      <c r="I113" s="140">
        <v>0</v>
      </c>
      <c r="J113" s="140">
        <v>0</v>
      </c>
      <c r="K113" s="141">
        <v>0</v>
      </c>
      <c r="L113" t="s">
        <v>8</v>
      </c>
      <c r="M113" s="30">
        <f t="shared" si="101"/>
        <v>360</v>
      </c>
      <c r="N113">
        <v>1</v>
      </c>
      <c r="O113" s="41">
        <f t="shared" si="102"/>
        <v>410</v>
      </c>
      <c r="P113" s="41"/>
      <c r="Q113" s="106" t="s">
        <v>54</v>
      </c>
      <c r="R113" s="183" t="s">
        <v>136</v>
      </c>
      <c r="S113" s="190" t="str">
        <f t="shared" si="103"/>
        <v>BPD2008</v>
      </c>
      <c r="T113"/>
      <c r="U113"/>
      <c r="V113"/>
      <c r="W113"/>
      <c r="X113"/>
      <c r="Y113" s="83">
        <v>2008</v>
      </c>
      <c r="Z113" s="2">
        <f t="shared" si="104"/>
        <v>4</v>
      </c>
      <c r="AA113" s="2">
        <f t="shared" si="105"/>
        <v>0</v>
      </c>
      <c r="AB113" s="2">
        <f t="shared" si="106"/>
        <v>0</v>
      </c>
      <c r="AC113" s="2">
        <f t="shared" si="107"/>
        <v>0</v>
      </c>
      <c r="AD113" s="2">
        <f t="shared" si="108"/>
        <v>0</v>
      </c>
      <c r="AE113" s="3">
        <f t="shared" si="109"/>
        <v>50</v>
      </c>
      <c r="AF113" s="71"/>
      <c r="AJ113" s="78">
        <f t="shared" si="110"/>
        <v>0</v>
      </c>
      <c r="AK113" s="10">
        <f t="shared" si="111"/>
        <v>0</v>
      </c>
      <c r="AL113" s="10">
        <f t="shared" si="112"/>
        <v>0</v>
      </c>
      <c r="AM113" s="10">
        <f t="shared" si="113"/>
        <v>0</v>
      </c>
      <c r="AN113" s="10">
        <f t="shared" si="114"/>
        <v>0</v>
      </c>
      <c r="AO113" s="2">
        <f t="shared" si="115"/>
        <v>0</v>
      </c>
      <c r="AP113" s="71"/>
    </row>
    <row r="114" spans="1:42">
      <c r="A114" t="s">
        <v>20</v>
      </c>
      <c r="B114" t="s">
        <v>34</v>
      </c>
      <c r="E114" s="30">
        <v>0</v>
      </c>
      <c r="F114" s="127">
        <f t="shared" si="100"/>
        <v>0</v>
      </c>
      <c r="G114" s="140">
        <v>0</v>
      </c>
      <c r="H114" s="140">
        <v>8</v>
      </c>
      <c r="I114" s="140">
        <v>0</v>
      </c>
      <c r="J114" s="140">
        <v>0</v>
      </c>
      <c r="K114" s="141">
        <v>0</v>
      </c>
      <c r="L114" t="s">
        <v>8</v>
      </c>
      <c r="M114" s="30">
        <f t="shared" si="101"/>
        <v>680</v>
      </c>
      <c r="N114">
        <v>1</v>
      </c>
      <c r="O114" s="41">
        <f t="shared" si="102"/>
        <v>680</v>
      </c>
      <c r="P114" s="41"/>
      <c r="Q114" s="106" t="s">
        <v>54</v>
      </c>
      <c r="R114" s="183" t="s">
        <v>136</v>
      </c>
      <c r="S114" s="190" t="str">
        <f t="shared" si="103"/>
        <v>BPD2008</v>
      </c>
      <c r="T114"/>
      <c r="U114"/>
      <c r="V114"/>
      <c r="W114"/>
      <c r="X114"/>
      <c r="Y114" s="83">
        <v>2008</v>
      </c>
      <c r="Z114" s="2">
        <f t="shared" si="104"/>
        <v>0</v>
      </c>
      <c r="AA114" s="2">
        <f t="shared" si="105"/>
        <v>8</v>
      </c>
      <c r="AB114" s="2">
        <f t="shared" si="106"/>
        <v>0</v>
      </c>
      <c r="AC114" s="2">
        <f t="shared" si="107"/>
        <v>0</v>
      </c>
      <c r="AD114" s="2">
        <f t="shared" si="108"/>
        <v>0</v>
      </c>
      <c r="AE114" s="3">
        <f t="shared" si="109"/>
        <v>0</v>
      </c>
      <c r="AF114" s="71"/>
      <c r="AG114" s="2"/>
      <c r="AH114" s="2"/>
      <c r="AJ114" s="78">
        <f t="shared" si="110"/>
        <v>0</v>
      </c>
      <c r="AK114" s="10">
        <f t="shared" si="111"/>
        <v>0</v>
      </c>
      <c r="AL114" s="10">
        <f t="shared" si="112"/>
        <v>0</v>
      </c>
      <c r="AM114" s="10">
        <f t="shared" si="113"/>
        <v>0</v>
      </c>
      <c r="AN114" s="10">
        <f t="shared" si="114"/>
        <v>0</v>
      </c>
      <c r="AO114" s="2">
        <f t="shared" si="115"/>
        <v>0</v>
      </c>
      <c r="AP114" s="71"/>
    </row>
    <row r="115" spans="1:42">
      <c r="A115" t="s">
        <v>21</v>
      </c>
      <c r="B115" t="s">
        <v>33</v>
      </c>
      <c r="C115">
        <v>1</v>
      </c>
      <c r="E115" s="30">
        <v>800</v>
      </c>
      <c r="F115" s="130">
        <f t="shared" si="100"/>
        <v>800</v>
      </c>
      <c r="G115" s="148">
        <v>0</v>
      </c>
      <c r="H115" s="148">
        <v>0</v>
      </c>
      <c r="I115" s="148">
        <v>0</v>
      </c>
      <c r="J115" s="148">
        <v>0</v>
      </c>
      <c r="K115" s="149">
        <v>0</v>
      </c>
      <c r="L115" t="s">
        <v>8</v>
      </c>
      <c r="M115" s="30">
        <f t="shared" si="101"/>
        <v>0</v>
      </c>
      <c r="N115">
        <v>1</v>
      </c>
      <c r="O115" s="41">
        <f t="shared" si="102"/>
        <v>800</v>
      </c>
      <c r="P115" s="41"/>
      <c r="Q115" s="106" t="s">
        <v>54</v>
      </c>
      <c r="R115" s="183" t="s">
        <v>136</v>
      </c>
      <c r="S115" s="190" t="str">
        <f t="shared" si="103"/>
        <v>BPD2008</v>
      </c>
      <c r="T115"/>
      <c r="U115"/>
      <c r="V115"/>
      <c r="W115"/>
      <c r="X115"/>
      <c r="Y115" s="83">
        <v>2008</v>
      </c>
      <c r="Z115" s="2">
        <f t="shared" si="104"/>
        <v>0</v>
      </c>
      <c r="AA115" s="2">
        <f t="shared" si="105"/>
        <v>0</v>
      </c>
      <c r="AB115" s="2">
        <f t="shared" si="106"/>
        <v>0</v>
      </c>
      <c r="AC115" s="2">
        <f t="shared" si="107"/>
        <v>0</v>
      </c>
      <c r="AD115" s="2">
        <f t="shared" si="108"/>
        <v>0</v>
      </c>
      <c r="AE115" s="3">
        <f t="shared" si="109"/>
        <v>800</v>
      </c>
      <c r="AF115" s="76"/>
      <c r="AG115" t="s">
        <v>126</v>
      </c>
      <c r="AI115" s="30" t="s">
        <v>127</v>
      </c>
      <c r="AJ115" s="80">
        <f t="shared" si="110"/>
        <v>0</v>
      </c>
      <c r="AK115" s="75">
        <f t="shared" si="111"/>
        <v>0</v>
      </c>
      <c r="AL115" s="75">
        <f t="shared" si="112"/>
        <v>0</v>
      </c>
      <c r="AM115" s="75">
        <f t="shared" si="113"/>
        <v>0</v>
      </c>
      <c r="AN115" s="75">
        <f t="shared" si="114"/>
        <v>0</v>
      </c>
      <c r="AO115" s="81">
        <f t="shared" si="115"/>
        <v>0</v>
      </c>
      <c r="AP115" s="76"/>
    </row>
    <row r="116" spans="1:42">
      <c r="A116" s="39" t="s">
        <v>170</v>
      </c>
      <c r="F116" s="127"/>
      <c r="G116" s="140"/>
      <c r="H116" s="140"/>
      <c r="I116" s="140"/>
      <c r="J116" s="140"/>
      <c r="K116" s="141"/>
      <c r="M116" s="30"/>
      <c r="N116"/>
      <c r="O116" s="41"/>
      <c r="P116" s="41"/>
      <c r="Q116" s="106"/>
      <c r="R116" s="183"/>
      <c r="S116" s="190"/>
      <c r="T116"/>
      <c r="U116"/>
      <c r="V116"/>
      <c r="W116"/>
      <c r="X116"/>
      <c r="Y116" s="83"/>
      <c r="Z116" s="10"/>
      <c r="AA116" s="10"/>
      <c r="AB116" s="10"/>
      <c r="AC116" s="10"/>
      <c r="AD116" s="10"/>
      <c r="AE116" s="3"/>
      <c r="AF116" s="71"/>
      <c r="AG116" s="2"/>
      <c r="AH116" s="2"/>
      <c r="AJ116" s="79"/>
      <c r="AK116" s="2"/>
      <c r="AL116" s="2"/>
      <c r="AM116" s="2"/>
      <c r="AN116" s="2"/>
      <c r="AO116" s="2"/>
      <c r="AP116" s="71"/>
    </row>
    <row r="117" spans="1:42">
      <c r="A117" t="s">
        <v>17</v>
      </c>
      <c r="B117" t="s">
        <v>22</v>
      </c>
      <c r="C117">
        <v>4</v>
      </c>
      <c r="D117" t="s">
        <v>13</v>
      </c>
      <c r="E117" s="30">
        <v>10</v>
      </c>
      <c r="F117" s="127">
        <f t="shared" ref="F117:F123" si="116">E117*C117</f>
        <v>40</v>
      </c>
      <c r="G117" s="140">
        <v>0</v>
      </c>
      <c r="H117" s="140">
        <v>0</v>
      </c>
      <c r="I117" s="140">
        <v>0</v>
      </c>
      <c r="J117" s="140">
        <v>0</v>
      </c>
      <c r="K117" s="141">
        <v>0</v>
      </c>
      <c r="L117" t="s">
        <v>8</v>
      </c>
      <c r="M117" s="30">
        <f t="shared" ref="M117:M123" si="117">((Shop*G117)+(M_Tech*H117)+(CMM*I117)+(ENG*J117)+(DES*K117))*N117</f>
        <v>0</v>
      </c>
      <c r="N117">
        <v>0</v>
      </c>
      <c r="O117" s="41">
        <f t="shared" ref="O117:O123" si="118">N117*(M117+F117)</f>
        <v>0</v>
      </c>
      <c r="P117" s="41"/>
      <c r="Q117" s="106" t="s">
        <v>54</v>
      </c>
      <c r="R117" s="183" t="s">
        <v>136</v>
      </c>
      <c r="S117" s="190" t="str">
        <f t="shared" ref="S117:S123" si="119">CONCATENATE(Q117,R117,Y117)</f>
        <v>BPD2009</v>
      </c>
      <c r="T117"/>
      <c r="U117"/>
      <c r="V117"/>
      <c r="W117"/>
      <c r="X117"/>
      <c r="Y117" s="83">
        <v>2009</v>
      </c>
      <c r="Z117" s="2">
        <f t="shared" ref="Z117:Z123" si="120">IF($Q117="B", (G117*$N117),0)</f>
        <v>0</v>
      </c>
      <c r="AA117" s="2">
        <f t="shared" ref="AA117:AA123" si="121">IF($Q117="B", (H117*$N117),0)</f>
        <v>0</v>
      </c>
      <c r="AB117" s="2">
        <f t="shared" ref="AB117:AB123" si="122">IF($Q117="B", (I117*$N117),0)</f>
        <v>0</v>
      </c>
      <c r="AC117" s="2">
        <f t="shared" ref="AC117:AC123" si="123">IF($Q117="B", (J117*$N117),0)</f>
        <v>0</v>
      </c>
      <c r="AD117" s="2">
        <f t="shared" ref="AD117:AD123" si="124">IF($Q117="B", (K117*$N117),0)</f>
        <v>0</v>
      </c>
      <c r="AE117" s="3">
        <f t="shared" ref="AE117:AE123" si="125">IF($Q117="B", (F117*$N117),0)</f>
        <v>0</v>
      </c>
      <c r="AF117" s="71"/>
      <c r="AG117" s="2"/>
      <c r="AH117" s="2"/>
      <c r="AJ117" s="78">
        <f t="shared" ref="AJ117:AJ123" si="126">IF($Q117="C", (G117*$N117),0)</f>
        <v>0</v>
      </c>
      <c r="AK117" s="10">
        <f t="shared" ref="AK117:AK123" si="127">IF($Q117="C", (H117*$N117),0)</f>
        <v>0</v>
      </c>
      <c r="AL117" s="10">
        <f t="shared" ref="AL117:AL123" si="128">IF($Q117="C", (I117*$N117),0)</f>
        <v>0</v>
      </c>
      <c r="AM117" s="10">
        <f t="shared" ref="AM117:AM123" si="129">IF($Q117="C", (J117*$N117),0)</f>
        <v>0</v>
      </c>
      <c r="AN117" s="10">
        <f t="shared" ref="AN117:AN123" si="130">IF($Q117="C", (K117*$N117),0)</f>
        <v>0</v>
      </c>
      <c r="AO117" s="2">
        <f t="shared" ref="AO117:AO123" si="131">IF($Q117="C", (F117*$N117),0)</f>
        <v>0</v>
      </c>
      <c r="AP117" s="71"/>
    </row>
    <row r="118" spans="1:42">
      <c r="A118" t="s">
        <v>18</v>
      </c>
      <c r="B118" t="s">
        <v>23</v>
      </c>
      <c r="C118">
        <v>1</v>
      </c>
      <c r="D118" t="s">
        <v>24</v>
      </c>
      <c r="E118" s="30">
        <v>100</v>
      </c>
      <c r="F118" s="127">
        <f t="shared" si="116"/>
        <v>100</v>
      </c>
      <c r="G118" s="140">
        <v>0</v>
      </c>
      <c r="H118" s="140">
        <v>0</v>
      </c>
      <c r="I118" s="140">
        <v>0</v>
      </c>
      <c r="J118" s="140">
        <v>0</v>
      </c>
      <c r="K118" s="141">
        <v>0</v>
      </c>
      <c r="L118" t="s">
        <v>8</v>
      </c>
      <c r="M118" s="30">
        <f t="shared" si="117"/>
        <v>0</v>
      </c>
      <c r="N118">
        <v>0</v>
      </c>
      <c r="O118" s="41">
        <f t="shared" si="118"/>
        <v>0</v>
      </c>
      <c r="P118" s="41"/>
      <c r="Q118" s="106" t="s">
        <v>54</v>
      </c>
      <c r="R118" s="183" t="s">
        <v>136</v>
      </c>
      <c r="S118" s="190" t="str">
        <f t="shared" si="119"/>
        <v>BPD2009</v>
      </c>
      <c r="T118"/>
      <c r="U118"/>
      <c r="V118"/>
      <c r="W118"/>
      <c r="X118"/>
      <c r="Y118" s="83">
        <v>2009</v>
      </c>
      <c r="Z118" s="2">
        <f t="shared" si="120"/>
        <v>0</v>
      </c>
      <c r="AA118" s="2">
        <f t="shared" si="121"/>
        <v>0</v>
      </c>
      <c r="AB118" s="2">
        <f t="shared" si="122"/>
        <v>0</v>
      </c>
      <c r="AC118" s="2">
        <f t="shared" si="123"/>
        <v>0</v>
      </c>
      <c r="AD118" s="2">
        <f t="shared" si="124"/>
        <v>0</v>
      </c>
      <c r="AE118" s="3">
        <f t="shared" si="125"/>
        <v>0</v>
      </c>
      <c r="AF118" s="71"/>
      <c r="AJ118" s="78">
        <f t="shared" si="126"/>
        <v>0</v>
      </c>
      <c r="AK118" s="10">
        <f t="shared" si="127"/>
        <v>0</v>
      </c>
      <c r="AL118" s="10">
        <f t="shared" si="128"/>
        <v>0</v>
      </c>
      <c r="AM118" s="10">
        <f t="shared" si="129"/>
        <v>0</v>
      </c>
      <c r="AN118" s="10">
        <f t="shared" si="130"/>
        <v>0</v>
      </c>
      <c r="AO118" s="2">
        <f t="shared" si="131"/>
        <v>0</v>
      </c>
      <c r="AP118" s="71"/>
    </row>
    <row r="119" spans="1:42">
      <c r="A119" t="s">
        <v>19</v>
      </c>
      <c r="B119" t="s">
        <v>25</v>
      </c>
      <c r="C119">
        <v>0</v>
      </c>
      <c r="D119" t="s">
        <v>26</v>
      </c>
      <c r="E119" s="30">
        <v>2.5</v>
      </c>
      <c r="F119" s="127">
        <f t="shared" si="116"/>
        <v>0</v>
      </c>
      <c r="G119" s="140">
        <v>0</v>
      </c>
      <c r="H119" s="140">
        <v>0</v>
      </c>
      <c r="I119" s="140">
        <v>0</v>
      </c>
      <c r="J119" s="140">
        <v>0</v>
      </c>
      <c r="K119" s="141">
        <v>0</v>
      </c>
      <c r="L119" t="s">
        <v>8</v>
      </c>
      <c r="M119" s="30">
        <f t="shared" si="117"/>
        <v>0</v>
      </c>
      <c r="N119">
        <v>0</v>
      </c>
      <c r="O119" s="41">
        <f t="shared" si="118"/>
        <v>0</v>
      </c>
      <c r="P119" s="41"/>
      <c r="Q119" s="106" t="s">
        <v>54</v>
      </c>
      <c r="R119" s="183" t="s">
        <v>136</v>
      </c>
      <c r="S119" s="190" t="str">
        <f t="shared" si="119"/>
        <v>BPD2009</v>
      </c>
      <c r="T119"/>
      <c r="U119"/>
      <c r="V119"/>
      <c r="W119"/>
      <c r="X119"/>
      <c r="Y119" s="83">
        <v>2009</v>
      </c>
      <c r="Z119" s="2">
        <f t="shared" si="120"/>
        <v>0</v>
      </c>
      <c r="AA119" s="2">
        <f t="shared" si="121"/>
        <v>0</v>
      </c>
      <c r="AB119" s="2">
        <f t="shared" si="122"/>
        <v>0</v>
      </c>
      <c r="AC119" s="2">
        <f t="shared" si="123"/>
        <v>0</v>
      </c>
      <c r="AD119" s="2">
        <f t="shared" si="124"/>
        <v>0</v>
      </c>
      <c r="AE119" s="3">
        <f t="shared" si="125"/>
        <v>0</v>
      </c>
      <c r="AF119" s="71"/>
      <c r="AJ119" s="78">
        <f t="shared" si="126"/>
        <v>0</v>
      </c>
      <c r="AK119" s="10">
        <f t="shared" si="127"/>
        <v>0</v>
      </c>
      <c r="AL119" s="10">
        <f t="shared" si="128"/>
        <v>0</v>
      </c>
      <c r="AM119" s="10">
        <f t="shared" si="129"/>
        <v>0</v>
      </c>
      <c r="AN119" s="10">
        <f t="shared" si="130"/>
        <v>0</v>
      </c>
      <c r="AO119" s="2">
        <f t="shared" si="131"/>
        <v>0</v>
      </c>
      <c r="AP119" s="71"/>
    </row>
    <row r="120" spans="1:42">
      <c r="A120" s="39" t="s">
        <v>102</v>
      </c>
      <c r="B120" t="s">
        <v>23</v>
      </c>
      <c r="C120">
        <v>1</v>
      </c>
      <c r="D120" t="s">
        <v>24</v>
      </c>
      <c r="E120" s="30">
        <v>150</v>
      </c>
      <c r="F120" s="127">
        <f t="shared" si="116"/>
        <v>150</v>
      </c>
      <c r="G120" s="140">
        <v>0</v>
      </c>
      <c r="H120" s="140">
        <v>5</v>
      </c>
      <c r="I120" s="140">
        <v>0</v>
      </c>
      <c r="J120" s="140">
        <v>0</v>
      </c>
      <c r="K120" s="141">
        <v>0</v>
      </c>
      <c r="L120" t="s">
        <v>8</v>
      </c>
      <c r="M120" s="30">
        <f t="shared" si="117"/>
        <v>0</v>
      </c>
      <c r="N120">
        <v>0</v>
      </c>
      <c r="O120" s="41">
        <f t="shared" si="118"/>
        <v>0</v>
      </c>
      <c r="P120" s="41"/>
      <c r="Q120" s="106" t="s">
        <v>54</v>
      </c>
      <c r="R120" s="183" t="s">
        <v>136</v>
      </c>
      <c r="S120" s="190" t="str">
        <f t="shared" si="119"/>
        <v>BPD2009</v>
      </c>
      <c r="T120"/>
      <c r="U120"/>
      <c r="V120"/>
      <c r="W120"/>
      <c r="X120"/>
      <c r="Y120" s="83">
        <v>2009</v>
      </c>
      <c r="Z120" s="2">
        <f t="shared" si="120"/>
        <v>0</v>
      </c>
      <c r="AA120" s="2">
        <f t="shared" si="121"/>
        <v>0</v>
      </c>
      <c r="AB120" s="2">
        <f t="shared" si="122"/>
        <v>0</v>
      </c>
      <c r="AC120" s="2">
        <f t="shared" si="123"/>
        <v>0</v>
      </c>
      <c r="AD120" s="2">
        <f t="shared" si="124"/>
        <v>0</v>
      </c>
      <c r="AE120" s="3">
        <f t="shared" si="125"/>
        <v>0</v>
      </c>
      <c r="AF120" s="71"/>
      <c r="AG120" s="2"/>
      <c r="AH120" s="2"/>
      <c r="AJ120" s="78">
        <f t="shared" si="126"/>
        <v>0</v>
      </c>
      <c r="AK120" s="10">
        <f t="shared" si="127"/>
        <v>0</v>
      </c>
      <c r="AL120" s="10">
        <f t="shared" si="128"/>
        <v>0</v>
      </c>
      <c r="AM120" s="10">
        <f t="shared" si="129"/>
        <v>0</v>
      </c>
      <c r="AN120" s="10">
        <f t="shared" si="130"/>
        <v>0</v>
      </c>
      <c r="AO120" s="2">
        <f t="shared" si="131"/>
        <v>0</v>
      </c>
      <c r="AP120" s="71"/>
    </row>
    <row r="121" spans="1:42">
      <c r="A121" s="39" t="s">
        <v>101</v>
      </c>
      <c r="B121" t="s">
        <v>27</v>
      </c>
      <c r="C121">
        <v>1</v>
      </c>
      <c r="D121" t="s">
        <v>28</v>
      </c>
      <c r="E121" s="30">
        <v>50</v>
      </c>
      <c r="F121" s="127">
        <f t="shared" si="116"/>
        <v>50</v>
      </c>
      <c r="G121" s="140">
        <v>4</v>
      </c>
      <c r="H121" s="140">
        <v>0</v>
      </c>
      <c r="I121" s="140">
        <v>0</v>
      </c>
      <c r="J121" s="140">
        <v>0</v>
      </c>
      <c r="K121" s="141">
        <v>0</v>
      </c>
      <c r="L121" t="s">
        <v>8</v>
      </c>
      <c r="M121" s="30">
        <f t="shared" si="117"/>
        <v>0</v>
      </c>
      <c r="N121">
        <v>0</v>
      </c>
      <c r="O121" s="41">
        <f t="shared" si="118"/>
        <v>0</v>
      </c>
      <c r="P121" s="41"/>
      <c r="Q121" s="106" t="s">
        <v>54</v>
      </c>
      <c r="R121" s="183" t="s">
        <v>136</v>
      </c>
      <c r="S121" s="190" t="str">
        <f t="shared" si="119"/>
        <v>BPD2009</v>
      </c>
      <c r="T121"/>
      <c r="U121"/>
      <c r="V121"/>
      <c r="W121"/>
      <c r="X121"/>
      <c r="Y121" s="83">
        <v>2009</v>
      </c>
      <c r="Z121" s="2">
        <f t="shared" si="120"/>
        <v>0</v>
      </c>
      <c r="AA121" s="2">
        <f t="shared" si="121"/>
        <v>0</v>
      </c>
      <c r="AB121" s="2">
        <f t="shared" si="122"/>
        <v>0</v>
      </c>
      <c r="AC121" s="2">
        <f t="shared" si="123"/>
        <v>0</v>
      </c>
      <c r="AD121" s="2">
        <f t="shared" si="124"/>
        <v>0</v>
      </c>
      <c r="AE121" s="3">
        <f t="shared" si="125"/>
        <v>0</v>
      </c>
      <c r="AF121" s="71"/>
      <c r="AJ121" s="78">
        <f t="shared" si="126"/>
        <v>0</v>
      </c>
      <c r="AK121" s="10">
        <f t="shared" si="127"/>
        <v>0</v>
      </c>
      <c r="AL121" s="10">
        <f t="shared" si="128"/>
        <v>0</v>
      </c>
      <c r="AM121" s="10">
        <f t="shared" si="129"/>
        <v>0</v>
      </c>
      <c r="AN121" s="10">
        <f t="shared" si="130"/>
        <v>0</v>
      </c>
      <c r="AO121" s="2">
        <f t="shared" si="131"/>
        <v>0</v>
      </c>
      <c r="AP121" s="71"/>
    </row>
    <row r="122" spans="1:42">
      <c r="A122" t="s">
        <v>20</v>
      </c>
      <c r="B122" t="s">
        <v>34</v>
      </c>
      <c r="E122" s="30">
        <v>0</v>
      </c>
      <c r="F122" s="127">
        <f t="shared" si="116"/>
        <v>0</v>
      </c>
      <c r="G122" s="140">
        <v>0</v>
      </c>
      <c r="H122" s="140">
        <v>8</v>
      </c>
      <c r="I122" s="140">
        <v>0</v>
      </c>
      <c r="J122" s="140">
        <v>0</v>
      </c>
      <c r="K122" s="141">
        <v>0</v>
      </c>
      <c r="L122" t="s">
        <v>8</v>
      </c>
      <c r="M122" s="30">
        <f t="shared" si="117"/>
        <v>0</v>
      </c>
      <c r="N122">
        <v>0</v>
      </c>
      <c r="O122" s="41">
        <f t="shared" si="118"/>
        <v>0</v>
      </c>
      <c r="P122" s="41"/>
      <c r="Q122" s="106" t="s">
        <v>54</v>
      </c>
      <c r="R122" s="183" t="s">
        <v>136</v>
      </c>
      <c r="S122" s="190" t="str">
        <f t="shared" si="119"/>
        <v>BPD2009</v>
      </c>
      <c r="T122"/>
      <c r="U122"/>
      <c r="V122"/>
      <c r="W122"/>
      <c r="X122"/>
      <c r="Y122" s="83">
        <v>2009</v>
      </c>
      <c r="Z122" s="2">
        <f t="shared" si="120"/>
        <v>0</v>
      </c>
      <c r="AA122" s="2">
        <f t="shared" si="121"/>
        <v>0</v>
      </c>
      <c r="AB122" s="2">
        <f t="shared" si="122"/>
        <v>0</v>
      </c>
      <c r="AC122" s="2">
        <f t="shared" si="123"/>
        <v>0</v>
      </c>
      <c r="AD122" s="2">
        <f t="shared" si="124"/>
        <v>0</v>
      </c>
      <c r="AE122" s="3">
        <f t="shared" si="125"/>
        <v>0</v>
      </c>
      <c r="AF122" s="71"/>
      <c r="AG122" s="2"/>
      <c r="AH122" s="2"/>
      <c r="AJ122" s="78">
        <f t="shared" si="126"/>
        <v>0</v>
      </c>
      <c r="AK122" s="10">
        <f t="shared" si="127"/>
        <v>0</v>
      </c>
      <c r="AL122" s="10">
        <f t="shared" si="128"/>
        <v>0</v>
      </c>
      <c r="AM122" s="10">
        <f t="shared" si="129"/>
        <v>0</v>
      </c>
      <c r="AN122" s="10">
        <f t="shared" si="130"/>
        <v>0</v>
      </c>
      <c r="AO122" s="2">
        <f t="shared" si="131"/>
        <v>0</v>
      </c>
      <c r="AP122" s="71"/>
    </row>
    <row r="123" spans="1:42">
      <c r="A123" t="s">
        <v>21</v>
      </c>
      <c r="B123" t="s">
        <v>33</v>
      </c>
      <c r="C123">
        <v>1</v>
      </c>
      <c r="E123" s="30">
        <v>800</v>
      </c>
      <c r="F123" s="130">
        <f t="shared" si="116"/>
        <v>800</v>
      </c>
      <c r="G123" s="148">
        <v>0</v>
      </c>
      <c r="H123" s="148">
        <v>0</v>
      </c>
      <c r="I123" s="148">
        <v>0</v>
      </c>
      <c r="J123" s="148">
        <v>0</v>
      </c>
      <c r="K123" s="149">
        <v>0</v>
      </c>
      <c r="L123" t="s">
        <v>8</v>
      </c>
      <c r="M123" s="30">
        <f t="shared" si="117"/>
        <v>0</v>
      </c>
      <c r="N123">
        <v>0</v>
      </c>
      <c r="O123" s="41">
        <f t="shared" si="118"/>
        <v>0</v>
      </c>
      <c r="P123" s="41"/>
      <c r="Q123" s="106" t="s">
        <v>54</v>
      </c>
      <c r="R123" s="183" t="s">
        <v>136</v>
      </c>
      <c r="S123" s="190" t="str">
        <f t="shared" si="119"/>
        <v>BPD2009</v>
      </c>
      <c r="T123"/>
      <c r="U123"/>
      <c r="V123"/>
      <c r="W123"/>
      <c r="X123"/>
      <c r="Y123" s="83">
        <v>2009</v>
      </c>
      <c r="Z123" s="2">
        <f t="shared" si="120"/>
        <v>0</v>
      </c>
      <c r="AA123" s="2">
        <f t="shared" si="121"/>
        <v>0</v>
      </c>
      <c r="AB123" s="2">
        <f t="shared" si="122"/>
        <v>0</v>
      </c>
      <c r="AC123" s="2">
        <f t="shared" si="123"/>
        <v>0</v>
      </c>
      <c r="AD123" s="2">
        <f t="shared" si="124"/>
        <v>0</v>
      </c>
      <c r="AE123" s="3">
        <f t="shared" si="125"/>
        <v>0</v>
      </c>
      <c r="AF123" s="76"/>
      <c r="AG123" t="s">
        <v>126</v>
      </c>
      <c r="AI123" s="30" t="s">
        <v>127</v>
      </c>
      <c r="AJ123" s="80">
        <f t="shared" si="126"/>
        <v>0</v>
      </c>
      <c r="AK123" s="75">
        <f t="shared" si="127"/>
        <v>0</v>
      </c>
      <c r="AL123" s="75">
        <f t="shared" si="128"/>
        <v>0</v>
      </c>
      <c r="AM123" s="75">
        <f t="shared" si="129"/>
        <v>0</v>
      </c>
      <c r="AN123" s="75">
        <f t="shared" si="130"/>
        <v>0</v>
      </c>
      <c r="AO123" s="81">
        <f t="shared" si="131"/>
        <v>0</v>
      </c>
      <c r="AP123" s="76"/>
    </row>
    <row r="124" spans="1:42" ht="13.5" thickBot="1">
      <c r="A124" s="42" t="s">
        <v>119</v>
      </c>
      <c r="B124" s="7"/>
      <c r="C124" s="7"/>
      <c r="D124" s="7"/>
      <c r="E124" s="9"/>
      <c r="F124" s="9"/>
      <c r="G124" s="142"/>
      <c r="H124" s="142"/>
      <c r="I124" s="142"/>
      <c r="J124" s="142"/>
      <c r="K124" s="142"/>
      <c r="L124" s="7"/>
      <c r="M124" s="9">
        <f>SUM(M109:M123)</f>
        <v>1465</v>
      </c>
      <c r="N124" s="228" t="s">
        <v>98</v>
      </c>
      <c r="O124" s="229"/>
      <c r="P124" s="230"/>
      <c r="Q124" s="107"/>
      <c r="R124" s="186"/>
      <c r="S124" s="191"/>
      <c r="T124" s="24" t="s">
        <v>39</v>
      </c>
      <c r="U124" s="18"/>
      <c r="V124" s="18"/>
      <c r="W124" s="18"/>
      <c r="X124" s="18"/>
      <c r="Y124" s="84"/>
      <c r="Z124" s="11">
        <f>SUM(Z117:Z123)</f>
        <v>0</v>
      </c>
      <c r="AA124" s="11">
        <f>SUM(AA117:AA123)</f>
        <v>0</v>
      </c>
      <c r="AB124" s="11">
        <f>O124*SUM(AB117:AB123)</f>
        <v>0</v>
      </c>
      <c r="AC124" s="11">
        <f>SUM(AC117:AC123)</f>
        <v>0</v>
      </c>
      <c r="AD124" s="11">
        <f>SUM(AD117:AD123)</f>
        <v>0</v>
      </c>
      <c r="AE124" s="7"/>
      <c r="AF124" s="8">
        <f>SUM(AE117:AE123)</f>
        <v>0</v>
      </c>
      <c r="AG124" s="188">
        <f>(Shop*Z124)+M_Tech*AA124+CMM*AB124+ENG*AC124+DES*AD124+AF124</f>
        <v>0</v>
      </c>
      <c r="AH124" s="9"/>
      <c r="AI124" s="8">
        <f>Shop*AJ124+M_Tech*AK124+CMM*AL124+ENG*AM124+DES*AN124+AP124</f>
        <v>0</v>
      </c>
      <c r="AJ124" s="187">
        <f>SUM(AJ117:AJ123)</f>
        <v>0</v>
      </c>
      <c r="AK124" s="11">
        <f>SUM(AK117:AK123)</f>
        <v>0</v>
      </c>
      <c r="AL124" s="11">
        <f>Z124*SUM(AL117:AL123)</f>
        <v>0</v>
      </c>
      <c r="AM124" s="11">
        <f>SUM(AM117:AM123)</f>
        <v>0</v>
      </c>
      <c r="AN124" s="11">
        <f>SUM(AN117:AN123)</f>
        <v>0</v>
      </c>
      <c r="AO124" s="7"/>
      <c r="AP124" s="8">
        <f>SUM(AO117:AO123)</f>
        <v>0</v>
      </c>
    </row>
    <row r="125" spans="1:42" ht="13.5" thickBot="1">
      <c r="J125" s="133"/>
      <c r="K125" s="133"/>
      <c r="N125"/>
      <c r="O125" s="210">
        <f>SUM(O109:O123)</f>
        <v>2605</v>
      </c>
      <c r="P125" s="99"/>
      <c r="Q125" s="213" t="s">
        <v>178</v>
      </c>
      <c r="R125" s="88"/>
      <c r="S125" s="193"/>
      <c r="T125" s="89"/>
      <c r="U125" s="90"/>
      <c r="V125" s="90"/>
      <c r="W125" s="90"/>
      <c r="X125" s="90">
        <f>SUM(X5:X124)</f>
        <v>0</v>
      </c>
      <c r="Y125" s="91"/>
      <c r="Z125" s="5">
        <f>Z16+Z26+Z48+Z124+Z106</f>
        <v>158</v>
      </c>
      <c r="AA125" s="5">
        <f>AA16+AA26+AA48+AA124+AA106</f>
        <v>395</v>
      </c>
      <c r="AB125" s="5">
        <f>AB16+AB26+AB48+AB124+AB106</f>
        <v>28</v>
      </c>
      <c r="AC125" s="5">
        <f>AC16+AC26+AC48+AC124+AC106</f>
        <v>103.1</v>
      </c>
      <c r="AD125" s="5">
        <f>AD16+AD26+AD48+AD124+AD106</f>
        <v>0</v>
      </c>
      <c r="AE125" s="4"/>
      <c r="AF125" s="6">
        <f>SUM(AF4:AF124)</f>
        <v>15461</v>
      </c>
      <c r="AG125" s="47"/>
      <c r="AH125" s="47"/>
      <c r="AJ125" s="82">
        <f>AJ16+AJ26+AJ48+AJ124+AJ106</f>
        <v>29</v>
      </c>
      <c r="AK125" s="5">
        <f>AK16+AK26+AK48+AK124+AK106</f>
        <v>160</v>
      </c>
      <c r="AL125" s="5">
        <f>AL16+AL26+AL48+AL124+AL106</f>
        <v>22.5</v>
      </c>
      <c r="AM125" s="5">
        <f>AM16+AM26+AM48+AM124+AM106</f>
        <v>44</v>
      </c>
      <c r="AN125" s="5">
        <f>AN16+AN26+AN48+AN124+AN106</f>
        <v>0</v>
      </c>
      <c r="AO125" s="4"/>
      <c r="AP125" s="6">
        <f>SUM(AP4:AP124)</f>
        <v>2580</v>
      </c>
    </row>
    <row r="126" spans="1:42">
      <c r="A126" s="32"/>
      <c r="B126" s="32"/>
      <c r="C126" s="32"/>
      <c r="D126" s="32"/>
      <c r="E126" s="120"/>
      <c r="F126" s="120"/>
      <c r="G126" s="150"/>
      <c r="H126" s="151"/>
      <c r="I126" s="151"/>
      <c r="J126" s="152"/>
      <c r="K126" s="152"/>
      <c r="L126" s="1"/>
      <c r="M126" s="1"/>
      <c r="N126" s="23"/>
      <c r="O126" s="1"/>
      <c r="P126" s="1"/>
      <c r="T126" s="12"/>
      <c r="U126" s="17"/>
      <c r="V126" s="17"/>
      <c r="W126" s="17"/>
      <c r="X126" s="17"/>
      <c r="Y126" s="44"/>
      <c r="Z126" s="12" t="s">
        <v>11</v>
      </c>
      <c r="AA126" s="12" t="s">
        <v>10</v>
      </c>
      <c r="AB126" s="12" t="s">
        <v>40</v>
      </c>
      <c r="AC126" s="12" t="s">
        <v>31</v>
      </c>
      <c r="AD126" s="12" t="s">
        <v>32</v>
      </c>
      <c r="AE126" s="1"/>
      <c r="AF126" s="12" t="s">
        <v>16</v>
      </c>
      <c r="AG126" s="12"/>
      <c r="AH126" s="12"/>
      <c r="AJ126" s="12" t="s">
        <v>11</v>
      </c>
      <c r="AK126" s="12" t="s">
        <v>10</v>
      </c>
      <c r="AL126" s="12" t="s">
        <v>40</v>
      </c>
      <c r="AM126" s="12" t="s">
        <v>31</v>
      </c>
      <c r="AN126" s="12" t="s">
        <v>32</v>
      </c>
      <c r="AO126" s="1"/>
      <c r="AP126" s="12" t="s">
        <v>16</v>
      </c>
    </row>
    <row r="127" spans="1:42" ht="13.5" thickBot="1">
      <c r="A127" s="214" t="s">
        <v>179</v>
      </c>
      <c r="B127" s="220"/>
      <c r="C127" s="220"/>
      <c r="D127" s="220"/>
      <c r="E127" s="221"/>
      <c r="F127" s="221"/>
      <c r="G127" s="222"/>
      <c r="H127" s="223"/>
      <c r="I127" s="223"/>
      <c r="J127" s="222"/>
      <c r="K127" s="222"/>
      <c r="L127" s="224"/>
      <c r="M127" s="225"/>
      <c r="N127" s="220"/>
      <c r="O127" s="226"/>
      <c r="P127" s="28"/>
      <c r="T127" s="12"/>
      <c r="U127" s="17"/>
      <c r="V127" s="17"/>
      <c r="W127" s="17"/>
      <c r="X127" s="17"/>
      <c r="Y127" s="44"/>
      <c r="Z127" s="12"/>
      <c r="AA127" s="12"/>
      <c r="AB127" s="12"/>
      <c r="AC127" s="12"/>
      <c r="AD127" s="12"/>
    </row>
    <row r="128" spans="1:42" ht="13.5" thickBot="1">
      <c r="A128" s="25" t="s">
        <v>171</v>
      </c>
      <c r="B128" s="15"/>
      <c r="C128" s="15"/>
      <c r="D128" s="15"/>
      <c r="E128" s="121"/>
      <c r="F128" s="121"/>
      <c r="G128" s="153"/>
      <c r="O128" s="116">
        <f>O17</f>
        <v>11982.5</v>
      </c>
      <c r="AE128" s="12" t="s">
        <v>131</v>
      </c>
      <c r="AF128" s="21">
        <f>(Z125*Shop)+(AA125*M_Tech)+(AB125*CMM)+(AC125*ENG)+(AD125*DES)+AF125+(Shop*AJ125)+(M_Tech*AK125)+(CMM*AL125)+(ENG*AM125)+(DES*AN125)+AP125</f>
        <v>103277</v>
      </c>
      <c r="AG128" s="48">
        <f>AF142+AP142</f>
        <v>105882</v>
      </c>
      <c r="AH128" s="48"/>
      <c r="AI128" s="176" t="s">
        <v>128</v>
      </c>
    </row>
    <row r="129" spans="1:42" ht="13.5" thickBot="1">
      <c r="A129" s="25" t="s">
        <v>172</v>
      </c>
      <c r="B129" s="15"/>
      <c r="C129" s="15"/>
      <c r="D129" s="15"/>
      <c r="E129" s="121"/>
      <c r="F129" s="121"/>
      <c r="G129" s="153"/>
      <c r="O129" s="116">
        <f>O49</f>
        <v>20533.5</v>
      </c>
    </row>
    <row r="130" spans="1:42" ht="15.75" thickTop="1">
      <c r="A130" s="25" t="s">
        <v>173</v>
      </c>
      <c r="B130" s="15"/>
      <c r="C130" s="15"/>
      <c r="D130" s="15"/>
      <c r="E130" s="121"/>
      <c r="F130" s="121"/>
      <c r="G130" s="153"/>
      <c r="O130" s="116">
        <f>O107</f>
        <v>70761</v>
      </c>
      <c r="Z130" s="243" t="s">
        <v>56</v>
      </c>
      <c r="AA130" s="244"/>
      <c r="AB130" s="244"/>
      <c r="AC130" s="244"/>
      <c r="AD130" s="244"/>
      <c r="AE130" s="244"/>
      <c r="AF130" s="245"/>
      <c r="AG130" s="46"/>
      <c r="AH130" s="46"/>
      <c r="AJ130" s="246" t="s">
        <v>57</v>
      </c>
      <c r="AK130" s="247"/>
      <c r="AL130" s="247"/>
      <c r="AM130" s="247"/>
      <c r="AN130" s="247"/>
      <c r="AO130" s="247"/>
      <c r="AP130" s="248"/>
    </row>
    <row r="131" spans="1:42" ht="13.5" thickBot="1">
      <c r="A131" s="214" t="s">
        <v>95</v>
      </c>
      <c r="B131" s="215"/>
      <c r="C131" s="215"/>
      <c r="D131" s="215"/>
      <c r="E131" s="216"/>
      <c r="F131" s="216"/>
      <c r="G131" s="217"/>
      <c r="H131" s="218"/>
      <c r="I131" s="218"/>
      <c r="J131" s="217"/>
      <c r="K131" s="217"/>
      <c r="L131" s="219"/>
      <c r="M131" s="219"/>
      <c r="N131" s="215"/>
      <c r="O131" s="227">
        <f>O125</f>
        <v>2605</v>
      </c>
      <c r="Y131" s="45" t="s">
        <v>58</v>
      </c>
      <c r="Z131" s="49" t="s">
        <v>11</v>
      </c>
      <c r="AA131" s="22" t="s">
        <v>10</v>
      </c>
      <c r="AB131" s="22" t="s">
        <v>40</v>
      </c>
      <c r="AC131" s="22" t="s">
        <v>31</v>
      </c>
      <c r="AD131" s="22" t="s">
        <v>32</v>
      </c>
      <c r="AE131" s="22" t="s">
        <v>16</v>
      </c>
      <c r="AF131" s="50"/>
      <c r="AJ131" s="60" t="s">
        <v>11</v>
      </c>
      <c r="AK131" s="22" t="s">
        <v>10</v>
      </c>
      <c r="AL131" s="22" t="s">
        <v>40</v>
      </c>
      <c r="AM131" s="22" t="s">
        <v>31</v>
      </c>
      <c r="AN131" s="22" t="s">
        <v>32</v>
      </c>
      <c r="AO131" s="22" t="s">
        <v>16</v>
      </c>
      <c r="AP131" s="61"/>
    </row>
    <row r="132" spans="1:42">
      <c r="A132" s="25" t="s">
        <v>174</v>
      </c>
      <c r="B132" s="15"/>
      <c r="C132" s="15"/>
      <c r="D132" s="15"/>
      <c r="E132" s="121"/>
      <c r="F132" s="121"/>
      <c r="G132" s="153"/>
      <c r="O132" s="116">
        <f>SUM(O128:O131)</f>
        <v>105882</v>
      </c>
      <c r="Y132" s="43">
        <v>2008</v>
      </c>
      <c r="Z132" s="51">
        <f>SUMIF($Y$5:$Y124,$Y132,Z$5:Z124)</f>
        <v>144.5</v>
      </c>
      <c r="AA132" s="52">
        <f>SUMIF($Y$5:$Y124,$Y132,AA$5:AA124)</f>
        <v>279.5</v>
      </c>
      <c r="AB132" s="52">
        <f>SUMIF($Y$5:$Y124,$Y132,AB$5:AB124)</f>
        <v>28</v>
      </c>
      <c r="AC132" s="52">
        <f>SUMIF($Y$5:$Y124,$Y132,AC$5:AC124)</f>
        <v>103.1</v>
      </c>
      <c r="AD132" s="52">
        <f>SUMIF($Y$5:$Y124,$Y132,AD$5:AD124)</f>
        <v>0</v>
      </c>
      <c r="AE132" s="53">
        <f>SUMIF($Y$5:$Y124,$Y132,AE$5:AE124)</f>
        <v>13761</v>
      </c>
      <c r="AF132" s="50"/>
      <c r="AI132" s="197">
        <f>Y132</f>
        <v>2008</v>
      </c>
      <c r="AJ132" s="62">
        <f>SUMIF($Y$5:$Y124,$Y132,AJ$5:AJ124)</f>
        <v>24</v>
      </c>
      <c r="AK132" s="52">
        <f>SUMIF($Y$5:$Y124,$Y132,AK$5:AK124)</f>
        <v>130</v>
      </c>
      <c r="AL132" s="52">
        <f>SUMIF($Y$5:$Y124,$Y132,AL$5:AL124)</f>
        <v>20</v>
      </c>
      <c r="AM132" s="52">
        <f>SUMIF($Y$5:$Y124,$Y132,AM$5:AM124)</f>
        <v>43</v>
      </c>
      <c r="AN132" s="52">
        <f>SUMIF($Y$5:$Y124,$Y132,AN$5:AN124)</f>
        <v>0</v>
      </c>
      <c r="AO132" s="53">
        <f>SUMIF($Y$5:$Y124,$Y132,AO$5:AO124)</f>
        <v>1580</v>
      </c>
      <c r="AP132" s="61"/>
    </row>
    <row r="133" spans="1:42">
      <c r="A133" s="15"/>
      <c r="B133" s="33"/>
      <c r="C133" s="33"/>
      <c r="D133" s="33"/>
      <c r="E133" s="122"/>
      <c r="F133" s="122"/>
      <c r="G133" s="154"/>
      <c r="Y133" s="43">
        <v>2009</v>
      </c>
      <c r="Z133" s="51">
        <f>SUMIF($Y$5:$Y125,$Y133,Z$5:Z125)</f>
        <v>17.5</v>
      </c>
      <c r="AA133" s="52">
        <f>SUMIF($Y$5:$Y125,$Y133,AA$5:AA125)</f>
        <v>128.5</v>
      </c>
      <c r="AB133" s="52">
        <f>SUMIF($Y$5:$Y125,$Y133,AB$5:AB125)</f>
        <v>0</v>
      </c>
      <c r="AC133" s="52">
        <f>SUMIF($Y$5:$Y123,$Y133,AC$5:AC123)</f>
        <v>0</v>
      </c>
      <c r="AD133" s="52">
        <f>SUMIF($Y$5:$Y125,$Y133,AD$5:AD125)</f>
        <v>0</v>
      </c>
      <c r="AE133" s="53">
        <f>SUMIF($Y$5:$Y125,$Y133,AE$5:AE125)</f>
        <v>2840</v>
      </c>
      <c r="AF133" s="50"/>
      <c r="AI133" s="197">
        <f>Y133</f>
        <v>2009</v>
      </c>
      <c r="AJ133" s="62">
        <f>SUMIF($Y$5:$Y125,$Y133,AJ$5:AJ125)</f>
        <v>5</v>
      </c>
      <c r="AK133" s="52">
        <f>SUMIF($Y$5:$Y125,$Y133,AK$5:AK125)</f>
        <v>30</v>
      </c>
      <c r="AL133" s="52">
        <f>SUMIF($Y$5:$Y125,$Y133,AL$5:AL125)</f>
        <v>2.5</v>
      </c>
      <c r="AM133" s="52">
        <f>SUMIF($Y$5:$Y125,$Y133,AM$5:AM125)</f>
        <v>1</v>
      </c>
      <c r="AN133" s="52">
        <f>SUMIF($Y$5:$Y125,$Y133,AN$5:AN125)</f>
        <v>0</v>
      </c>
      <c r="AO133" s="53">
        <f>SUMIF($Y$5:$Y125,$Y133,AO$5:AO125)</f>
        <v>1000</v>
      </c>
      <c r="AP133" s="61"/>
    </row>
    <row r="134" spans="1:42">
      <c r="A134" s="15"/>
      <c r="B134" s="33"/>
      <c r="C134" s="33"/>
      <c r="D134" s="33"/>
      <c r="E134" s="122"/>
      <c r="F134" s="122"/>
      <c r="G134" s="154"/>
      <c r="Y134" s="43">
        <v>2010</v>
      </c>
      <c r="Z134" s="51">
        <f>SUMIF($Y$5:$Y126,$Y134,Z$5:Z126)</f>
        <v>0</v>
      </c>
      <c r="AA134" s="52">
        <f>SUMIF($Y$5:$Y126,$Y134,AA$5:AA126)</f>
        <v>0</v>
      </c>
      <c r="AB134" s="52">
        <f>SUMIF($Y$5:$Y126,$Y134,AB$5:AB126)</f>
        <v>0</v>
      </c>
      <c r="AC134" s="52">
        <f>SUMIF($Y$5:$Y126,$Y134,AC$5:AC126)</f>
        <v>0</v>
      </c>
      <c r="AD134" s="52">
        <f>SUMIF($Y$5:$Y126,$Y134,AD$5:AD126)</f>
        <v>0</v>
      </c>
      <c r="AE134" s="53">
        <f>SUMIF($Y$5:$Y126,$Y134,AE$5:AE126)</f>
        <v>0</v>
      </c>
      <c r="AF134" s="50"/>
      <c r="AI134" s="197">
        <f>Y134</f>
        <v>2010</v>
      </c>
      <c r="AJ134" s="62">
        <f>SUMIF($Y$5:$Y126,$Y134,AJ$5:AJ126)</f>
        <v>0</v>
      </c>
      <c r="AK134" s="52">
        <f>SUMIF($Y$5:$Y126,$Y134,AK$5:AK126)</f>
        <v>0</v>
      </c>
      <c r="AL134" s="52">
        <f>SUMIF($Y$5:$Y126,$Y134,AL$5:AL126)</f>
        <v>0</v>
      </c>
      <c r="AM134" s="52">
        <f>SUMIF($Y$5:$Y126,$Y134,AM$5:AM126)</f>
        <v>0</v>
      </c>
      <c r="AN134" s="52">
        <f>SUMIF($Y$5:$Y126,$Y134,AN$5:AN126)</f>
        <v>0</v>
      </c>
      <c r="AO134" s="53">
        <f>SUMIF($Y$5:$Y126,$Y134,AO$5:AO126)</f>
        <v>0</v>
      </c>
      <c r="AP134" s="61"/>
    </row>
    <row r="135" spans="1:42">
      <c r="A135" s="15"/>
      <c r="B135" s="33"/>
      <c r="C135" s="33"/>
      <c r="D135" s="33"/>
      <c r="E135" s="122"/>
      <c r="F135" s="122"/>
      <c r="G135" s="154"/>
      <c r="Y135" s="45" t="s">
        <v>62</v>
      </c>
      <c r="Z135" s="51">
        <f>SUMIF($Y$5:$Y127,$Y135,Z$5:Z127)</f>
        <v>0</v>
      </c>
      <c r="AA135" s="52">
        <f>SUMIF($Y$5:$Y127,$Y135,AA$5:AA127)</f>
        <v>0</v>
      </c>
      <c r="AB135" s="52">
        <f>SUMIF($Y$5:$Y127,$Y135,AB$5:AB127)</f>
        <v>0</v>
      </c>
      <c r="AC135" s="52">
        <f>SUMIF($Y$5:$Y127,$Y135,AC$5:AC127)</f>
        <v>0</v>
      </c>
      <c r="AD135" s="52">
        <f>SUMIF($Y$5:$Y127,$Y135,AD$5:AD127)</f>
        <v>0</v>
      </c>
      <c r="AE135" s="53">
        <f>SUMIF($Y$5:$Y127,$Y135,AE$5:AE127)</f>
        <v>0</v>
      </c>
      <c r="AF135" s="50"/>
      <c r="AI135" s="197" t="str">
        <f>Y135</f>
        <v>Hytec</v>
      </c>
      <c r="AJ135" s="62">
        <f>SUMIF($Y$5:$Y127,$Y135,AJ$5:AJ127)</f>
        <v>0</v>
      </c>
      <c r="AK135" s="52">
        <f>SUMIF($Y$5:$Y127,$Y135,AK$5:AK127)</f>
        <v>0</v>
      </c>
      <c r="AL135" s="52">
        <f>SUMIF($Y$5:$Y127,$Y135,AL$5:AL127)</f>
        <v>0</v>
      </c>
      <c r="AM135" s="52">
        <f>SUMIF($Y$5:$Y127,$Y135,AM$5:AM127)</f>
        <v>0</v>
      </c>
      <c r="AN135" s="52">
        <f>SUMIF($Y$5:$Y127,$Y135,AN$5:AN127)</f>
        <v>0</v>
      </c>
      <c r="AO135" s="53">
        <f>SUMIF($Y$5:$Y127,$Y135,AO$5:AO127)</f>
        <v>0</v>
      </c>
      <c r="AP135" s="61"/>
    </row>
    <row r="136" spans="1:42">
      <c r="A136" s="15"/>
      <c r="B136" s="34"/>
      <c r="C136" s="34"/>
      <c r="D136" s="34"/>
      <c r="E136" s="123"/>
      <c r="F136" s="121"/>
      <c r="G136" s="155"/>
      <c r="Y136" s="45" t="s">
        <v>63</v>
      </c>
      <c r="Z136" s="51">
        <f>SUMIF($Y$5:$Y126,$Y136,Z$5:Z126)</f>
        <v>0</v>
      </c>
      <c r="AA136" s="52">
        <f>SUMIF($Y$5:$Y126,$Y136,AA$5:AA126)</f>
        <v>0</v>
      </c>
      <c r="AB136" s="52">
        <f>SUMIF($Y$5:$Y126,$Y136,AB$5:AB126)</f>
        <v>0</v>
      </c>
      <c r="AC136" s="52">
        <f>SUMIF($Y$5:$Y126,$Y136,AC$5:AC126)</f>
        <v>0</v>
      </c>
      <c r="AD136" s="52">
        <f>SUMIF($Y$5:$Y126,$Y136,AD$5:AD126)</f>
        <v>0</v>
      </c>
      <c r="AE136" s="53">
        <f>SUMIF($Y$5:$Y126,$Y136,AE$5:AE126)</f>
        <v>0</v>
      </c>
      <c r="AF136" s="50"/>
      <c r="AI136" s="197" t="str">
        <f>Y136</f>
        <v>LANL</v>
      </c>
      <c r="AJ136" s="62">
        <f>SUMIF($Y$5:$Y126,$Y136,AJ$5:AJ126)</f>
        <v>0</v>
      </c>
      <c r="AK136" s="52">
        <f>SUMIF($Y$5:$Y126,$Y136,AK$5:AK126)</f>
        <v>0</v>
      </c>
      <c r="AL136" s="52">
        <f>SUMIF($Y$5:$Y126,$Y136,AL$5:AL126)</f>
        <v>0</v>
      </c>
      <c r="AM136" s="52">
        <f>SUMIF($Y$5:$Y126,$Y136,AM$5:AM126)</f>
        <v>0</v>
      </c>
      <c r="AN136" s="52">
        <f>SUMIF($Y$5:$Y126,$Y136,AN$5:AN126)</f>
        <v>0</v>
      </c>
      <c r="AO136" s="53">
        <f>SUMIF($Y$5:$Y126,$Y136,AO$5:AO126)</f>
        <v>0</v>
      </c>
      <c r="AP136" s="61"/>
    </row>
    <row r="137" spans="1:42" ht="15.75">
      <c r="A137" s="15"/>
      <c r="B137" s="15"/>
      <c r="C137" s="15"/>
      <c r="D137" s="15"/>
      <c r="E137" s="121"/>
      <c r="F137" s="121"/>
      <c r="G137" s="156"/>
      <c r="Z137" s="232" t="s">
        <v>64</v>
      </c>
      <c r="AA137" s="233"/>
      <c r="AB137" s="233"/>
      <c r="AC137" s="233"/>
      <c r="AD137" s="233"/>
      <c r="AE137" s="233"/>
      <c r="AF137" s="234"/>
      <c r="AI137" s="197"/>
      <c r="AJ137" s="235" t="s">
        <v>148</v>
      </c>
      <c r="AK137" s="233"/>
      <c r="AL137" s="233"/>
      <c r="AM137" s="233"/>
      <c r="AN137" s="233"/>
      <c r="AO137" s="233"/>
      <c r="AP137" s="236"/>
    </row>
    <row r="138" spans="1:42">
      <c r="A138" s="15"/>
      <c r="B138" s="15"/>
      <c r="C138" s="15"/>
      <c r="D138" s="15"/>
      <c r="E138" s="121"/>
      <c r="F138" s="121"/>
      <c r="G138" s="156"/>
      <c r="Z138" s="49" t="s">
        <v>59</v>
      </c>
      <c r="AA138" s="22" t="s">
        <v>60</v>
      </c>
      <c r="AB138" s="22" t="s">
        <v>40</v>
      </c>
      <c r="AC138" s="22" t="s">
        <v>31</v>
      </c>
      <c r="AD138" s="22" t="s">
        <v>32</v>
      </c>
      <c r="AE138" s="22" t="s">
        <v>16</v>
      </c>
      <c r="AF138" s="54" t="s">
        <v>61</v>
      </c>
      <c r="AI138" s="197"/>
      <c r="AJ138" s="60" t="s">
        <v>59</v>
      </c>
      <c r="AK138" s="22" t="s">
        <v>60</v>
      </c>
      <c r="AL138" s="22" t="s">
        <v>40</v>
      </c>
      <c r="AM138" s="22" t="s">
        <v>31</v>
      </c>
      <c r="AN138" s="22" t="s">
        <v>32</v>
      </c>
      <c r="AO138" s="22" t="s">
        <v>16</v>
      </c>
      <c r="AP138" s="63" t="s">
        <v>61</v>
      </c>
    </row>
    <row r="139" spans="1:42">
      <c r="A139" s="15"/>
      <c r="B139" s="15"/>
      <c r="C139" s="15"/>
      <c r="D139" s="15"/>
      <c r="E139" s="121"/>
      <c r="F139" s="121"/>
      <c r="G139" s="153"/>
      <c r="Y139" s="43">
        <f>Y132</f>
        <v>2008</v>
      </c>
      <c r="Z139" s="55">
        <f>Shop*Z132</f>
        <v>13005</v>
      </c>
      <c r="AA139" s="53">
        <f>M_Tech*AA132</f>
        <v>23757.5</v>
      </c>
      <c r="AB139" s="53">
        <f>CMM*AB132</f>
        <v>2800</v>
      </c>
      <c r="AC139" s="53">
        <f>ENG*AC132</f>
        <v>11341</v>
      </c>
      <c r="AD139" s="53">
        <f>DES*AD132</f>
        <v>0</v>
      </c>
      <c r="AE139" s="53">
        <f>AE132</f>
        <v>13761</v>
      </c>
      <c r="AF139" s="56">
        <f>SUM(Z139:AE139)</f>
        <v>64664.5</v>
      </c>
      <c r="AI139" s="197">
        <f>AI132</f>
        <v>2008</v>
      </c>
      <c r="AJ139" s="64">
        <f>Shop*AJ132</f>
        <v>2160</v>
      </c>
      <c r="AK139" s="53">
        <f>M_Tech*AK132</f>
        <v>11050</v>
      </c>
      <c r="AL139" s="53">
        <f>CMM*AL132</f>
        <v>2000</v>
      </c>
      <c r="AM139" s="53">
        <f>ENG*AM132</f>
        <v>4730</v>
      </c>
      <c r="AN139" s="53">
        <f>DES*AN132</f>
        <v>0</v>
      </c>
      <c r="AO139" s="53">
        <f>AO132</f>
        <v>1580</v>
      </c>
      <c r="AP139" s="65">
        <f>SUM(AJ139:AO139)</f>
        <v>21520</v>
      </c>
    </row>
    <row r="140" spans="1:42">
      <c r="A140" s="15"/>
      <c r="B140" s="15"/>
      <c r="C140" s="15"/>
      <c r="D140" s="15"/>
      <c r="E140" s="121"/>
      <c r="F140" s="121"/>
      <c r="G140" s="153"/>
      <c r="Y140" s="43">
        <f>Y133</f>
        <v>2009</v>
      </c>
      <c r="Z140" s="55">
        <f>Shop*Z133</f>
        <v>1575</v>
      </c>
      <c r="AA140" s="53">
        <f>M_Tech*AA133</f>
        <v>10922.5</v>
      </c>
      <c r="AB140" s="53">
        <f>CMM*AB133</f>
        <v>0</v>
      </c>
      <c r="AC140" s="53">
        <f>ENG*AC133</f>
        <v>0</v>
      </c>
      <c r="AD140" s="53">
        <f>DES*AD133</f>
        <v>0</v>
      </c>
      <c r="AE140" s="53">
        <f>AE133</f>
        <v>2840</v>
      </c>
      <c r="AF140" s="56">
        <f>SUM(Z140:AE140)</f>
        <v>15337.5</v>
      </c>
      <c r="AI140" s="197">
        <f>AI133</f>
        <v>2009</v>
      </c>
      <c r="AJ140" s="64">
        <f>Shop*AJ133</f>
        <v>450</v>
      </c>
      <c r="AK140" s="53">
        <f>M_Tech*AK133</f>
        <v>2550</v>
      </c>
      <c r="AL140" s="53">
        <f>CMM*AL133</f>
        <v>250</v>
      </c>
      <c r="AM140" s="53">
        <f>ENG*AM133</f>
        <v>110</v>
      </c>
      <c r="AN140" s="53">
        <f>DES*AN133</f>
        <v>0</v>
      </c>
      <c r="AO140" s="53">
        <f>AO133</f>
        <v>1000</v>
      </c>
      <c r="AP140" s="65">
        <f>SUM(AJ140:AO140)</f>
        <v>4360</v>
      </c>
    </row>
    <row r="141" spans="1:42" ht="13.5" thickBot="1">
      <c r="A141" s="15"/>
      <c r="B141" s="15"/>
      <c r="C141" s="15"/>
      <c r="D141" s="15"/>
      <c r="E141" s="121"/>
      <c r="F141" s="121"/>
      <c r="G141" s="153"/>
      <c r="Y141" s="43">
        <f>Y134</f>
        <v>2010</v>
      </c>
      <c r="Z141" s="57">
        <f>Shop*Z134</f>
        <v>0</v>
      </c>
      <c r="AA141" s="58">
        <f>M_Tech*AA134</f>
        <v>0</v>
      </c>
      <c r="AB141" s="58">
        <f>CMM*AB134</f>
        <v>0</v>
      </c>
      <c r="AC141" s="58">
        <f>ENG*AC134</f>
        <v>0</v>
      </c>
      <c r="AD141" s="58">
        <f>DES*AD134</f>
        <v>0</v>
      </c>
      <c r="AE141" s="58">
        <f>AE134</f>
        <v>0</v>
      </c>
      <c r="AF141" s="59">
        <f>SUM(Z141:AE141)</f>
        <v>0</v>
      </c>
      <c r="AI141" s="197">
        <f>AI134</f>
        <v>2010</v>
      </c>
      <c r="AJ141" s="66">
        <f>Shop*AJ134</f>
        <v>0</v>
      </c>
      <c r="AK141" s="67">
        <f>M_Tech*AK134</f>
        <v>0</v>
      </c>
      <c r="AL141" s="67">
        <f>CMM*AL134</f>
        <v>0</v>
      </c>
      <c r="AM141" s="67">
        <f>ENG*AM134</f>
        <v>0</v>
      </c>
      <c r="AN141" s="67">
        <f>DES*AN134</f>
        <v>0</v>
      </c>
      <c r="AO141" s="67">
        <f>AO134</f>
        <v>0</v>
      </c>
      <c r="AP141" s="68">
        <f>SUM(AJ141:AO141)</f>
        <v>0</v>
      </c>
    </row>
    <row r="142" spans="1:42" ht="15.75" thickTop="1">
      <c r="A142" s="15"/>
      <c r="B142" s="15"/>
      <c r="C142" s="15"/>
      <c r="D142" s="15"/>
      <c r="E142" s="121"/>
      <c r="F142" s="121"/>
      <c r="G142" s="153"/>
      <c r="Z142" s="30"/>
      <c r="AA142" s="30"/>
      <c r="AB142" s="30"/>
      <c r="AC142" s="30"/>
      <c r="AD142" s="30"/>
      <c r="AE142" s="178" t="s">
        <v>132</v>
      </c>
      <c r="AF142" s="178">
        <f>SUM(AF139:AF141)</f>
        <v>80002</v>
      </c>
      <c r="AJ142" s="30"/>
      <c r="AK142" s="30"/>
      <c r="AL142" s="30"/>
      <c r="AM142" s="30"/>
      <c r="AN142" s="30"/>
      <c r="AO142" s="179" t="s">
        <v>127</v>
      </c>
      <c r="AP142" s="178">
        <f>SUM(AP139:AP141)</f>
        <v>25880</v>
      </c>
    </row>
    <row r="143" spans="1:42" ht="15">
      <c r="A143" s="15"/>
      <c r="B143" s="15"/>
      <c r="C143" s="15"/>
      <c r="D143" s="15"/>
      <c r="E143" s="121"/>
      <c r="F143" s="121"/>
      <c r="G143" s="153"/>
      <c r="Z143" s="30"/>
      <c r="AA143" s="30"/>
      <c r="AB143" s="30"/>
      <c r="AC143" s="30"/>
      <c r="AD143" s="30"/>
      <c r="AE143" s="178"/>
      <c r="AF143" s="178"/>
      <c r="AJ143" s="30"/>
      <c r="AK143" s="30"/>
      <c r="AL143" s="30"/>
      <c r="AM143" s="30"/>
      <c r="AN143" s="30"/>
      <c r="AO143" s="179" t="s">
        <v>147</v>
      </c>
      <c r="AP143" s="200">
        <f>AP142/AF142</f>
        <v>0.32349191270218247</v>
      </c>
    </row>
    <row r="144" spans="1:42" ht="13.5" thickBot="1">
      <c r="A144" s="15"/>
      <c r="B144" s="34"/>
      <c r="C144" s="15"/>
      <c r="D144" s="15"/>
      <c r="E144" s="121"/>
      <c r="F144" s="121"/>
      <c r="G144" s="153"/>
    </row>
    <row r="145" spans="1:47" ht="15.75" thickTop="1">
      <c r="A145" s="15"/>
      <c r="B145" s="15"/>
      <c r="C145" s="15"/>
      <c r="D145" s="35"/>
      <c r="E145" s="124"/>
      <c r="F145" s="121"/>
      <c r="G145" s="153"/>
      <c r="Z145" s="243" t="s">
        <v>163</v>
      </c>
      <c r="AA145" s="244"/>
      <c r="AB145" s="244"/>
      <c r="AC145" s="244"/>
      <c r="AD145" s="244"/>
      <c r="AE145" s="244"/>
      <c r="AF145" s="245"/>
      <c r="AH145" s="194"/>
      <c r="AI145" s="43"/>
      <c r="AJ145" s="243" t="s">
        <v>164</v>
      </c>
      <c r="AK145" s="244"/>
      <c r="AL145" s="244"/>
      <c r="AM145" s="244"/>
      <c r="AN145" s="244"/>
      <c r="AO145" s="244"/>
      <c r="AP145" s="245"/>
    </row>
    <row r="146" spans="1:47">
      <c r="A146" s="15"/>
      <c r="B146" s="15"/>
      <c r="C146" s="15"/>
      <c r="D146" s="15"/>
      <c r="E146" s="121"/>
      <c r="F146" s="121"/>
      <c r="G146" s="153"/>
      <c r="Z146" s="49" t="s">
        <v>11</v>
      </c>
      <c r="AA146" s="22" t="s">
        <v>10</v>
      </c>
      <c r="AB146" s="22" t="s">
        <v>40</v>
      </c>
      <c r="AC146" s="22" t="s">
        <v>31</v>
      </c>
      <c r="AD146" s="22" t="s">
        <v>32</v>
      </c>
      <c r="AE146" s="22" t="s">
        <v>16</v>
      </c>
      <c r="AF146" s="50"/>
      <c r="AH146" s="194"/>
      <c r="AI146" s="43"/>
      <c r="AJ146" s="49" t="s">
        <v>11</v>
      </c>
      <c r="AK146" s="22" t="s">
        <v>10</v>
      </c>
      <c r="AL146" s="22" t="s">
        <v>40</v>
      </c>
      <c r="AM146" s="22" t="s">
        <v>31</v>
      </c>
      <c r="AN146" s="22" t="s">
        <v>32</v>
      </c>
      <c r="AO146" s="22" t="s">
        <v>16</v>
      </c>
      <c r="AP146" s="50"/>
    </row>
    <row r="147" spans="1:47">
      <c r="A147" s="15"/>
      <c r="B147" s="15"/>
      <c r="C147" s="15"/>
      <c r="D147" s="15"/>
      <c r="E147" s="124"/>
      <c r="F147" s="121"/>
      <c r="G147" s="153"/>
      <c r="S147" s="194" t="s">
        <v>141</v>
      </c>
      <c r="Y147" s="43">
        <v>2008</v>
      </c>
      <c r="Z147" s="51">
        <f ca="1">SUMIF($S$5:$X123,CONCATENATE($S147,$Y147),Z$5:Z123)</f>
        <v>126</v>
      </c>
      <c r="AA147" s="52">
        <f ca="1">SUMIF($S$5:$X123,CONCATENATE($S147,$Y147),AA$5:AA123)</f>
        <v>156.5</v>
      </c>
      <c r="AB147" s="52">
        <f ca="1">SUMIF($S$5:$X123,CONCATENATE($S147,$Y147),AB$5:AB123)</f>
        <v>28</v>
      </c>
      <c r="AC147" s="52">
        <f ca="1">SUMIF($S$5:$X123,CONCATENATE($S147,$Y147),AC$5:AC123)</f>
        <v>96</v>
      </c>
      <c r="AD147" s="52">
        <f ca="1">SUMIF($S$5:$X123,CONCATENATE($S147,$Y147),AD$5:AD123)</f>
        <v>0</v>
      </c>
      <c r="AE147" s="53">
        <f ca="1">SUMIF($S$5:$X123,CONCATENATE($S147,$Y147),AE$5:AE123)</f>
        <v>9528.5</v>
      </c>
      <c r="AF147" s="50"/>
      <c r="AH147" s="194" t="s">
        <v>142</v>
      </c>
      <c r="AI147" s="43">
        <v>2008</v>
      </c>
      <c r="AJ147" s="51">
        <f ca="1">SUMIF($S$5:$X123,CONCATENATE($AH147,$AI147),AJ$5:AJ123)</f>
        <v>24</v>
      </c>
      <c r="AK147" s="52">
        <f ca="1">SUMIF($S$5:$X123,CONCATENATE($AH147,$AI147),AK$5:AK123)</f>
        <v>90</v>
      </c>
      <c r="AL147" s="52">
        <f ca="1">SUMIF($S$5:$X123,CONCATENATE($AH147,$AI147),AL$5:AL123)</f>
        <v>20</v>
      </c>
      <c r="AM147" s="52">
        <f ca="1">SUMIF($S$5:$X123,CONCATENATE($AH147,$AI147),AM$5:AM123)</f>
        <v>43</v>
      </c>
      <c r="AN147" s="52">
        <f ca="1">SUMIF($S$5:$X123,CONCATENATE($AH147,$AI147),AN$5:AN123)</f>
        <v>0</v>
      </c>
      <c r="AO147" s="53">
        <f ca="1">SUMIF($S$5:$X123,CONCATENATE($AH147,$AI147),AO$5:AO123)</f>
        <v>1580</v>
      </c>
      <c r="AP147" s="50"/>
    </row>
    <row r="148" spans="1:47">
      <c r="A148" s="15"/>
      <c r="B148" s="15"/>
      <c r="C148" s="15"/>
      <c r="D148" s="15"/>
      <c r="E148" s="121"/>
      <c r="F148" s="121"/>
      <c r="G148" s="153"/>
      <c r="S148" s="194" t="s">
        <v>141</v>
      </c>
      <c r="Y148" s="43">
        <v>2009</v>
      </c>
      <c r="Z148" s="51">
        <f ca="1">SUMIF($S$5:$X124,CONCATENATE($S148,$Y148),Z$5:Z124)</f>
        <v>0</v>
      </c>
      <c r="AA148" s="52">
        <f ca="1">SUMIF($S$5:$X124,CONCATENATE($S148,$Y148),AA$5:AA124)</f>
        <v>0</v>
      </c>
      <c r="AB148" s="52">
        <f ca="1">SUMIF($S$5:$X124,CONCATENATE($S148,$Y148),AB$5:AB124)</f>
        <v>0</v>
      </c>
      <c r="AC148" s="52">
        <f ca="1">SUMIF($S$5:$X124,CONCATENATE($S148,$Y148),AC$5:AC124)</f>
        <v>0</v>
      </c>
      <c r="AD148" s="52">
        <f ca="1">SUMIF($S$5:$X124,CONCATENATE($S148,$Y148),AD$5:AD124)</f>
        <v>0</v>
      </c>
      <c r="AE148" s="53">
        <f ca="1">SUMIF($S$5:$X124,CONCATENATE($S148,$Y148),AE$5:AE124)</f>
        <v>0</v>
      </c>
      <c r="AF148" s="50"/>
      <c r="AH148" s="194" t="s">
        <v>142</v>
      </c>
      <c r="AI148" s="43">
        <v>2009</v>
      </c>
      <c r="AJ148" s="51">
        <f ca="1">SUMIF($S$5:$X124,CONCATENATE($AH148,$AI148),AJ$5:AJ124)</f>
        <v>0</v>
      </c>
      <c r="AK148" s="52">
        <f ca="1">SUMIF($S$5:$X124,CONCATENATE($AH148,$AI148),AK$5:AK124)</f>
        <v>0</v>
      </c>
      <c r="AL148" s="52">
        <f ca="1">SUMIF($S$5:$X124,CONCATENATE($AH148,$AI148),AL$5:AL124)</f>
        <v>0</v>
      </c>
      <c r="AM148" s="52">
        <f ca="1">SUMIF($S$5:$X124,CONCATENATE($AH148,$AI148),AM$5:AM124)</f>
        <v>0</v>
      </c>
      <c r="AN148" s="52">
        <f ca="1">SUMIF($S$5:$X124,CONCATENATE($AH148,$AI148),AN$5:AN124)</f>
        <v>0</v>
      </c>
      <c r="AO148" s="53">
        <f ca="1">SUMIF($S$5:$X124,CONCATENATE($AH148,$AI148),AO$5:AO124)</f>
        <v>0</v>
      </c>
      <c r="AP148" s="50"/>
    </row>
    <row r="149" spans="1:47">
      <c r="A149" s="15"/>
      <c r="B149" s="15"/>
      <c r="C149" s="15"/>
      <c r="D149" s="15"/>
      <c r="E149" s="124"/>
      <c r="F149" s="121"/>
      <c r="G149" s="153"/>
      <c r="S149" s="194" t="s">
        <v>141</v>
      </c>
      <c r="Y149" s="43">
        <v>2010</v>
      </c>
      <c r="Z149" s="51">
        <f ca="1">SUMIF($S$5:$X125,CONCATENATE($S149,$Y149),Z$5:Z125)</f>
        <v>0</v>
      </c>
      <c r="AA149" s="52">
        <f ca="1">SUMIF($S$5:$X125,CONCATENATE($S149,$Y149),AA$5:AA125)</f>
        <v>0</v>
      </c>
      <c r="AB149" s="52">
        <f ca="1">SUMIF($S$5:$X125,CONCATENATE($S149,$Y149),AB$5:AB125)</f>
        <v>0</v>
      </c>
      <c r="AC149" s="52">
        <f ca="1">SUMIF($S$5:$X125,CONCATENATE($S149,$Y149),AC$5:AC125)</f>
        <v>0</v>
      </c>
      <c r="AD149" s="52">
        <f ca="1">SUMIF($S$5:$X125,CONCATENATE($S149,$Y149),AD$5:AD125)</f>
        <v>0</v>
      </c>
      <c r="AE149" s="53">
        <f ca="1">SUMIF($S$5:$X125,CONCATENATE($S149,$Y149),AE$5:AE125)</f>
        <v>0</v>
      </c>
      <c r="AF149" s="50"/>
      <c r="AH149" s="194" t="s">
        <v>142</v>
      </c>
      <c r="AI149" s="43">
        <v>2010</v>
      </c>
      <c r="AJ149" s="51">
        <f ca="1">SUMIF($S$5:$X125,CONCATENATE($AH149,$AI149),AJ$5:AJ125)</f>
        <v>0</v>
      </c>
      <c r="AK149" s="52">
        <f ca="1">SUMIF($S$5:$X125,CONCATENATE($AH149,$AI149),AK$5:AK125)</f>
        <v>0</v>
      </c>
      <c r="AL149" s="52">
        <f ca="1">SUMIF($S$5:$X125,CONCATENATE($AH149,$AI149),AL$5:AL125)</f>
        <v>0</v>
      </c>
      <c r="AM149" s="52">
        <f ca="1">SUMIF($S$5:$X125,CONCATENATE($AH149,$AI149),AM$5:AM125)</f>
        <v>0</v>
      </c>
      <c r="AN149" s="52">
        <f ca="1">SUMIF($S$5:$X125,CONCATENATE($AH149,$AI149),AN$5:AN125)</f>
        <v>0</v>
      </c>
      <c r="AO149" s="53">
        <f ca="1">SUMIF($S$5:$X125,CONCATENATE($AH149,$AI149),AO$5:AO125)</f>
        <v>0</v>
      </c>
      <c r="AP149" s="50"/>
    </row>
    <row r="150" spans="1:47">
      <c r="A150" s="15"/>
      <c r="B150" s="15"/>
      <c r="C150" s="15"/>
      <c r="D150" s="15"/>
      <c r="E150" s="121"/>
      <c r="F150" s="121"/>
      <c r="G150" s="153"/>
      <c r="S150" s="194" t="s">
        <v>141</v>
      </c>
      <c r="Y150" s="45" t="s">
        <v>62</v>
      </c>
      <c r="Z150" s="51">
        <f ca="1">SUMIF($S$5:$X126,CONCATENATE($S150,$Y150),Z$5:Z126)</f>
        <v>0</v>
      </c>
      <c r="AA150" s="52">
        <f ca="1">SUMIF($S$5:$X126,CONCATENATE($S150,$Y150),AA$5:AA126)</f>
        <v>0</v>
      </c>
      <c r="AB150" s="52">
        <f ca="1">SUMIF($S$5:$X126,CONCATENATE($S150,$Y150),AB$5:AB126)</f>
        <v>0</v>
      </c>
      <c r="AC150" s="52">
        <f ca="1">SUMIF($S$5:$X126,CONCATENATE($S150,$Y150),AC$5:AC126)</f>
        <v>0</v>
      </c>
      <c r="AD150" s="52">
        <f ca="1">SUMIF($S$5:$X126,CONCATENATE($S150,$Y150),AD$5:AD126)</f>
        <v>0</v>
      </c>
      <c r="AE150" s="53">
        <f ca="1">SUMIF($S$5:$X126,CONCATENATE($S150,$Y150),AE$5:AE126)</f>
        <v>0</v>
      </c>
      <c r="AF150" s="50"/>
      <c r="AH150" s="194" t="s">
        <v>142</v>
      </c>
      <c r="AI150" s="45" t="s">
        <v>62</v>
      </c>
      <c r="AJ150" s="51">
        <f ca="1">SUMIF($S$5:$X126,CONCATENATE($AH150,$AI150),AJ$5:AJ126)</f>
        <v>0</v>
      </c>
      <c r="AK150" s="52">
        <f ca="1">SUMIF($S$5:$X126,CONCATENATE($AH150,$AI150),AK$5:AK126)</f>
        <v>0</v>
      </c>
      <c r="AL150" s="52">
        <f ca="1">SUMIF($S$5:$X126,CONCATENATE($AH150,$AI150),AL$5:AL126)</f>
        <v>0</v>
      </c>
      <c r="AM150" s="52">
        <f ca="1">SUMIF($S$5:$X126,CONCATENATE($AH150,$AI150),AM$5:AM126)</f>
        <v>0</v>
      </c>
      <c r="AN150" s="52">
        <f ca="1">SUMIF($S$5:$X126,CONCATENATE($AH150,$AI150),AN$5:AN126)</f>
        <v>0</v>
      </c>
      <c r="AO150" s="53">
        <f ca="1">SUMIF($S$5:$X126,CONCATENATE($AH150,$AI150),AO$5:AO126)</f>
        <v>0</v>
      </c>
      <c r="AP150" s="50"/>
    </row>
    <row r="151" spans="1:47">
      <c r="A151" s="15"/>
      <c r="B151" s="15"/>
      <c r="C151" s="15"/>
      <c r="D151" s="35"/>
      <c r="E151" s="124"/>
      <c r="F151" s="121"/>
      <c r="G151" s="157"/>
      <c r="S151" s="194" t="s">
        <v>141</v>
      </c>
      <c r="Y151" s="45" t="s">
        <v>63</v>
      </c>
      <c r="Z151" s="51">
        <f ca="1">SUMIF($S$5:$X127,CONCATENATE($S151,$Y151),Z$5:Z127)</f>
        <v>0</v>
      </c>
      <c r="AA151" s="52">
        <f ca="1">SUMIF($S$5:$X127,CONCATENATE($S151,$Y151),AA$5:AA127)</f>
        <v>0</v>
      </c>
      <c r="AB151" s="52">
        <f ca="1">SUMIF($S$5:$X127,CONCATENATE($S151,$Y151),AB$5:AB127)</f>
        <v>0</v>
      </c>
      <c r="AC151" s="52">
        <f ca="1">SUMIF($S$5:$X127,CONCATENATE($S151,$Y151),AC$5:AC127)</f>
        <v>0</v>
      </c>
      <c r="AD151" s="52">
        <f ca="1">SUMIF($S$5:$X127,CONCATENATE($S151,$Y151),AD$5:AD127)</f>
        <v>0</v>
      </c>
      <c r="AE151" s="53">
        <f ca="1">SUMIF($S$5:$X127,CONCATENATE($S151,$Y151),AE$5:AE127)</f>
        <v>0</v>
      </c>
      <c r="AF151" s="50"/>
      <c r="AH151" s="194" t="s">
        <v>142</v>
      </c>
      <c r="AI151" s="45" t="s">
        <v>63</v>
      </c>
      <c r="AJ151" s="51">
        <f ca="1">SUMIF($S$5:$X127,CONCATENATE($AH151,$AI151),AJ$5:AJ127)</f>
        <v>0</v>
      </c>
      <c r="AK151" s="52">
        <f ca="1">SUMIF($S$5:$X127,CONCATENATE($AH151,$AI151),AK$5:AK127)</f>
        <v>0</v>
      </c>
      <c r="AL151" s="52">
        <f ca="1">SUMIF($S$5:$X127,CONCATENATE($AH151,$AI151),AL$5:AL127)</f>
        <v>0</v>
      </c>
      <c r="AM151" s="52">
        <f ca="1">SUMIF($S$5:$X127,CONCATENATE($AH151,$AI151),AM$5:AM127)</f>
        <v>0</v>
      </c>
      <c r="AN151" s="52">
        <f ca="1">SUMIF($S$5:$X127,CONCATENATE($AH151,$AI151),AN$5:AN127)</f>
        <v>0</v>
      </c>
      <c r="AO151" s="53">
        <f ca="1">SUMIF($S$5:$X127,CONCATENATE($AH151,$AI151),AO$5:AO127)</f>
        <v>0</v>
      </c>
      <c r="AP151" s="50"/>
    </row>
    <row r="152" spans="1:47" ht="15.75">
      <c r="A152" s="15"/>
      <c r="B152" s="15"/>
      <c r="C152" s="15"/>
      <c r="D152" s="31"/>
      <c r="E152" s="121"/>
      <c r="F152" s="121"/>
      <c r="G152" s="153"/>
      <c r="Z152" s="232" t="s">
        <v>64</v>
      </c>
      <c r="AA152" s="233"/>
      <c r="AB152" s="233"/>
      <c r="AC152" s="233"/>
      <c r="AD152" s="233"/>
      <c r="AE152" s="233"/>
      <c r="AF152" s="234"/>
      <c r="AH152" s="194"/>
      <c r="AI152" s="43"/>
      <c r="AJ152" s="232" t="s">
        <v>64</v>
      </c>
      <c r="AK152" s="233"/>
      <c r="AL152" s="233"/>
      <c r="AM152" s="233"/>
      <c r="AN152" s="233"/>
      <c r="AO152" s="233"/>
      <c r="AP152" s="234"/>
      <c r="AR152" s="51"/>
    </row>
    <row r="153" spans="1:47">
      <c r="A153" s="15"/>
      <c r="B153" s="15"/>
      <c r="C153" s="15"/>
      <c r="D153" s="31"/>
      <c r="E153" s="125"/>
      <c r="F153" s="131"/>
      <c r="G153" s="153"/>
      <c r="Z153" s="49" t="s">
        <v>59</v>
      </c>
      <c r="AA153" s="22" t="s">
        <v>60</v>
      </c>
      <c r="AB153" s="22" t="s">
        <v>40</v>
      </c>
      <c r="AC153" s="22" t="s">
        <v>31</v>
      </c>
      <c r="AD153" s="22" t="s">
        <v>32</v>
      </c>
      <c r="AE153" s="22" t="s">
        <v>16</v>
      </c>
      <c r="AF153" s="54" t="s">
        <v>61</v>
      </c>
      <c r="AH153" s="194"/>
      <c r="AI153" s="43"/>
      <c r="AJ153" s="49" t="s">
        <v>59</v>
      </c>
      <c r="AK153" s="22" t="s">
        <v>60</v>
      </c>
      <c r="AL153" s="22" t="s">
        <v>40</v>
      </c>
      <c r="AM153" s="22" t="s">
        <v>31</v>
      </c>
      <c r="AN153" s="22" t="s">
        <v>32</v>
      </c>
      <c r="AO153" s="22" t="s">
        <v>16</v>
      </c>
      <c r="AP153" s="54" t="s">
        <v>61</v>
      </c>
    </row>
    <row r="154" spans="1:47">
      <c r="A154" s="15"/>
      <c r="B154" s="15"/>
      <c r="C154" s="15"/>
      <c r="D154" s="15"/>
      <c r="E154" s="125"/>
      <c r="F154" s="121"/>
      <c r="G154" s="153"/>
      <c r="S154" s="194" t="s">
        <v>141</v>
      </c>
      <c r="Y154" s="43">
        <f>Y147</f>
        <v>2008</v>
      </c>
      <c r="Z154" s="55">
        <f ca="1">Shop*Z147</f>
        <v>11340</v>
      </c>
      <c r="AA154" s="53">
        <f ca="1">M_Tech*AA147</f>
        <v>13302.5</v>
      </c>
      <c r="AB154" s="53">
        <f ca="1">CMM*AB147</f>
        <v>2800</v>
      </c>
      <c r="AC154" s="53">
        <f ca="1">ENG*AC147</f>
        <v>10560</v>
      </c>
      <c r="AD154" s="53">
        <f ca="1">DES*AD147</f>
        <v>0</v>
      </c>
      <c r="AE154" s="53">
        <f ca="1">AE147</f>
        <v>9528.5</v>
      </c>
      <c r="AF154" s="56">
        <f ca="1">SUM(Z154:AE154)</f>
        <v>47531</v>
      </c>
      <c r="AH154" s="194" t="s">
        <v>142</v>
      </c>
      <c r="AI154" s="43">
        <f>AI147</f>
        <v>2008</v>
      </c>
      <c r="AJ154" s="55">
        <f ca="1">Shop*AJ147</f>
        <v>2160</v>
      </c>
      <c r="AK154" s="53">
        <f ca="1">M_Tech*AK147</f>
        <v>7650</v>
      </c>
      <c r="AL154" s="53">
        <f ca="1">CMM*AL147</f>
        <v>2000</v>
      </c>
      <c r="AM154" s="53">
        <f ca="1">ENG*AM147</f>
        <v>4730</v>
      </c>
      <c r="AN154" s="53">
        <f ca="1">DES*AN147</f>
        <v>0</v>
      </c>
      <c r="AO154" s="53">
        <f ca="1">AO147</f>
        <v>1580</v>
      </c>
      <c r="AP154" s="56">
        <f ca="1">SUM(AJ154:AO154)</f>
        <v>18120</v>
      </c>
    </row>
    <row r="155" spans="1:47">
      <c r="S155" s="194" t="s">
        <v>141</v>
      </c>
      <c r="Y155" s="43">
        <f>Y148</f>
        <v>2009</v>
      </c>
      <c r="Z155" s="55">
        <f ca="1">Shop*Z148</f>
        <v>0</v>
      </c>
      <c r="AA155" s="53">
        <f ca="1">M_Tech*AA148</f>
        <v>0</v>
      </c>
      <c r="AB155" s="53">
        <f ca="1">CMM*AB148</f>
        <v>0</v>
      </c>
      <c r="AC155" s="53">
        <f ca="1">ENG*AC148</f>
        <v>0</v>
      </c>
      <c r="AD155" s="53">
        <f ca="1">DES*AD148</f>
        <v>0</v>
      </c>
      <c r="AE155" s="53">
        <f ca="1">AE148</f>
        <v>0</v>
      </c>
      <c r="AF155" s="56">
        <f ca="1">SUM(Z155:AE155)</f>
        <v>0</v>
      </c>
      <c r="AH155" s="194" t="s">
        <v>142</v>
      </c>
      <c r="AI155" s="43">
        <f>AI148</f>
        <v>2009</v>
      </c>
      <c r="AJ155" s="55">
        <f ca="1">Shop*AJ148</f>
        <v>0</v>
      </c>
      <c r="AK155" s="53">
        <f ca="1">M_Tech*AK148</f>
        <v>0</v>
      </c>
      <c r="AL155" s="53">
        <f ca="1">CMM*AL148</f>
        <v>0</v>
      </c>
      <c r="AM155" s="53">
        <f ca="1">ENG*AM148</f>
        <v>0</v>
      </c>
      <c r="AN155" s="53">
        <f ca="1">DES*AN148</f>
        <v>0</v>
      </c>
      <c r="AO155" s="53">
        <f ca="1">AO148</f>
        <v>0</v>
      </c>
      <c r="AP155" s="56">
        <f ca="1">SUM(AJ155:AO155)</f>
        <v>0</v>
      </c>
    </row>
    <row r="156" spans="1:47" ht="13.5" thickBot="1">
      <c r="S156" s="194" t="s">
        <v>141</v>
      </c>
      <c r="Y156" s="43">
        <f>Y149</f>
        <v>2010</v>
      </c>
      <c r="Z156" s="57">
        <f ca="1">Shop*Z149</f>
        <v>0</v>
      </c>
      <c r="AA156" s="58">
        <f ca="1">M_Tech*AA149</f>
        <v>0</v>
      </c>
      <c r="AB156" s="58">
        <f ca="1">CMM*AB149</f>
        <v>0</v>
      </c>
      <c r="AC156" s="58">
        <f ca="1">ENG*AC149</f>
        <v>0</v>
      </c>
      <c r="AD156" s="58">
        <f ca="1">DES*AD149</f>
        <v>0</v>
      </c>
      <c r="AE156" s="58">
        <f ca="1">AE149</f>
        <v>0</v>
      </c>
      <c r="AF156" s="59">
        <f ca="1">SUM(Z156:AE156)</f>
        <v>0</v>
      </c>
      <c r="AH156" s="194" t="s">
        <v>142</v>
      </c>
      <c r="AI156" s="43">
        <f>AI149</f>
        <v>2010</v>
      </c>
      <c r="AJ156" s="57">
        <f ca="1">Shop*AJ149</f>
        <v>0</v>
      </c>
      <c r="AK156" s="58">
        <f ca="1">M_Tech*AK149</f>
        <v>0</v>
      </c>
      <c r="AL156" s="58">
        <f ca="1">CMM*AL149</f>
        <v>0</v>
      </c>
      <c r="AM156" s="58">
        <f ca="1">ENG*AM149</f>
        <v>0</v>
      </c>
      <c r="AN156" s="58">
        <f ca="1">DES*AN149</f>
        <v>0</v>
      </c>
      <c r="AO156" s="58">
        <f ca="1">AO149</f>
        <v>0</v>
      </c>
      <c r="AP156" s="59">
        <f ca="1">SUM(AJ156:AO156)</f>
        <v>0</v>
      </c>
    </row>
    <row r="157" spans="1:47" ht="15.75" thickTop="1">
      <c r="AE157" s="178" t="s">
        <v>132</v>
      </c>
      <c r="AF157" s="178">
        <f ca="1">SUM(AF154:AF156)</f>
        <v>47531</v>
      </c>
      <c r="AH157" s="194"/>
      <c r="AI157" s="13"/>
      <c r="AJ157" s="16"/>
      <c r="AK157" s="16"/>
      <c r="AL157" s="16"/>
      <c r="AM157" s="16"/>
      <c r="AN157" s="43"/>
      <c r="AO157" s="179" t="s">
        <v>127</v>
      </c>
      <c r="AP157" s="178">
        <f ca="1">SUM(AP154:AP156)</f>
        <v>18120</v>
      </c>
      <c r="AT157" s="178"/>
      <c r="AU157" s="178"/>
    </row>
    <row r="158" spans="1:47">
      <c r="AO158" s="198" t="s">
        <v>147</v>
      </c>
      <c r="AP158" s="200">
        <f ca="1">AP157/AF157</f>
        <v>0.38122488481201744</v>
      </c>
    </row>
    <row r="159" spans="1:47" ht="13.5" thickBot="1"/>
    <row r="160" spans="1:47" ht="15.75" thickTop="1">
      <c r="Z160" s="243" t="s">
        <v>145</v>
      </c>
      <c r="AA160" s="244"/>
      <c r="AB160" s="244"/>
      <c r="AC160" s="244"/>
      <c r="AD160" s="244"/>
      <c r="AE160" s="244"/>
      <c r="AF160" s="245"/>
      <c r="AH160" s="194"/>
      <c r="AI160" s="43"/>
      <c r="AJ160" s="243" t="s">
        <v>146</v>
      </c>
      <c r="AK160" s="244"/>
      <c r="AL160" s="244"/>
      <c r="AM160" s="244"/>
      <c r="AN160" s="244"/>
      <c r="AO160" s="244"/>
      <c r="AP160" s="245"/>
    </row>
    <row r="161" spans="19:43">
      <c r="Z161" s="49" t="s">
        <v>11</v>
      </c>
      <c r="AA161" s="22" t="s">
        <v>10</v>
      </c>
      <c r="AB161" s="22" t="s">
        <v>40</v>
      </c>
      <c r="AC161" s="22" t="s">
        <v>31</v>
      </c>
      <c r="AD161" s="22" t="s">
        <v>32</v>
      </c>
      <c r="AE161" s="22" t="s">
        <v>16</v>
      </c>
      <c r="AF161" s="50"/>
      <c r="AH161" s="194"/>
      <c r="AI161" s="43"/>
      <c r="AJ161" s="49" t="s">
        <v>11</v>
      </c>
      <c r="AK161" s="22" t="s">
        <v>10</v>
      </c>
      <c r="AL161" s="22" t="s">
        <v>40</v>
      </c>
      <c r="AM161" s="22" t="s">
        <v>31</v>
      </c>
      <c r="AN161" s="22" t="s">
        <v>32</v>
      </c>
      <c r="AO161" s="22" t="s">
        <v>16</v>
      </c>
      <c r="AP161" s="50"/>
    </row>
    <row r="162" spans="19:43">
      <c r="S162" s="194" t="s">
        <v>140</v>
      </c>
      <c r="Y162" s="43">
        <v>2008</v>
      </c>
      <c r="Z162" s="51">
        <f ca="1">SUMIF($S$5:$X137,CONCATENATE($S162,$Y162),Z$5:Z137)</f>
        <v>18.5</v>
      </c>
      <c r="AA162" s="52">
        <f ca="1">SUMIF($S$5:$X137,CONCATENATE($S162,$Y162),AA$5:AA137)</f>
        <v>123</v>
      </c>
      <c r="AB162" s="52">
        <f ca="1">SUMIF($S$5:$X137,CONCATENATE($S162,$Y162),AB$5:AB137)</f>
        <v>0</v>
      </c>
      <c r="AC162" s="52">
        <f ca="1">SUMIF($S$5:$X137,CONCATENATE($S162,$Y162),AC$5:AC137)</f>
        <v>7.1</v>
      </c>
      <c r="AD162" s="52">
        <f ca="1">SUMIF($S$5:$X137,CONCATENATE($S162,$Y162),AD$5:AD137)</f>
        <v>0</v>
      </c>
      <c r="AE162" s="53">
        <f ca="1">SUMIF($S$5:$X137,CONCATENATE($S162,$Y162),AE$5:AE137)</f>
        <v>4232.5</v>
      </c>
      <c r="AF162" s="50"/>
      <c r="AH162" s="194" t="s">
        <v>143</v>
      </c>
      <c r="AI162" s="43">
        <v>2008</v>
      </c>
      <c r="AJ162" s="51">
        <f ca="1">SUMIF($S$5:$X137,CONCATENATE($AH162,$AI162),AJ$5:AJ137)</f>
        <v>0</v>
      </c>
      <c r="AK162" s="52">
        <f ca="1">SUMIF($S$5:$X137,CONCATENATE($AH162,$AI162),AK$5:AK137)</f>
        <v>40</v>
      </c>
      <c r="AL162" s="52">
        <f ca="1">SUMIF($S$5:$X137,CONCATENATE($AH162,$AI162),AL$5:AL137)</f>
        <v>0</v>
      </c>
      <c r="AM162" s="52">
        <f ca="1">SUMIF($S$5:$X137,CONCATENATE($AH162,$AI162),AM$5:AM137)</f>
        <v>0</v>
      </c>
      <c r="AN162" s="52">
        <f ca="1">SUMIF($S$5:$X137,CONCATENATE($AH162,$AI162),AN$5:AN137)</f>
        <v>0</v>
      </c>
      <c r="AO162" s="53">
        <f ca="1">SUMIF($S$5:$X137,CONCATENATE($AH162,$AI162),AO$5:AO137)</f>
        <v>0</v>
      </c>
      <c r="AP162" s="50"/>
    </row>
    <row r="163" spans="19:43">
      <c r="S163" s="194" t="s">
        <v>140</v>
      </c>
      <c r="Y163" s="43">
        <v>2009</v>
      </c>
      <c r="Z163" s="51">
        <f ca="1">SUMIF($S$5:$X138,CONCATENATE($S163,$Y163),Z$5:Z138)</f>
        <v>17.5</v>
      </c>
      <c r="AA163" s="52">
        <f ca="1">SUMIF($S$5:$X138,CONCATENATE($S163,$Y163),AA$5:AA138)</f>
        <v>128.5</v>
      </c>
      <c r="AB163" s="52">
        <f ca="1">SUMIF($S$5:$X138,CONCATENATE($S163,$Y163),AB$5:AB138)</f>
        <v>0</v>
      </c>
      <c r="AC163" s="52">
        <f ca="1">SUMIF($S$5:$X138,CONCATENATE($S163,$Y163),AC$5:AC138)</f>
        <v>0</v>
      </c>
      <c r="AD163" s="52">
        <f ca="1">SUMIF($S$5:$X138,CONCATENATE($S163,$Y163),AD$5:AD138)</f>
        <v>0</v>
      </c>
      <c r="AE163" s="53">
        <f ca="1">SUMIF($S$5:$X138,CONCATENATE($S163,$Y163),AE$5:AE138)</f>
        <v>2840</v>
      </c>
      <c r="AF163" s="50"/>
      <c r="AH163" s="194" t="s">
        <v>143</v>
      </c>
      <c r="AI163" s="43">
        <v>2009</v>
      </c>
      <c r="AJ163" s="51">
        <f ca="1">SUMIF($S$5:$X138,CONCATENATE($AH163,$AI163),AJ$5:AJ138)</f>
        <v>5</v>
      </c>
      <c r="AK163" s="52">
        <f ca="1">SUMIF($S$5:$X138,CONCATENATE($AH163,$AI163),AK$5:AK138)</f>
        <v>30</v>
      </c>
      <c r="AL163" s="52">
        <f ca="1">SUMIF($S$5:$X138,CONCATENATE($AH163,$AI163),AL$5:AL138)</f>
        <v>2.5</v>
      </c>
      <c r="AM163" s="52">
        <f ca="1">SUMIF($S$5:$X138,CONCATENATE($AH163,$AI163),AM$5:AM138)</f>
        <v>1</v>
      </c>
      <c r="AN163" s="52">
        <f ca="1">SUMIF($S$5:$X138,CONCATENATE($AH163,$AI163),AN$5:AN138)</f>
        <v>0</v>
      </c>
      <c r="AO163" s="53">
        <f ca="1">SUMIF($S$5:$X138,CONCATENATE($AH163,$AI163),AO$5:AO138)</f>
        <v>1000</v>
      </c>
      <c r="AP163" s="50"/>
    </row>
    <row r="164" spans="19:43">
      <c r="S164" s="194" t="s">
        <v>140</v>
      </c>
      <c r="Y164" s="43">
        <v>2010</v>
      </c>
      <c r="Z164" s="51">
        <f ca="1">SUMIF($S$5:$X139,CONCATENATE($S164,$Y164),Z$5:Z139)</f>
        <v>0</v>
      </c>
      <c r="AA164" s="52">
        <f ca="1">SUMIF($S$5:$X139,CONCATENATE($S164,$Y164),AA$5:AA139)</f>
        <v>0</v>
      </c>
      <c r="AB164" s="52">
        <f ca="1">SUMIF($S$5:$X139,CONCATENATE($S164,$Y164),AB$5:AB139)</f>
        <v>0</v>
      </c>
      <c r="AC164" s="52">
        <f ca="1">SUMIF($S$5:$X139,CONCATENATE($S164,$Y164),AC$5:AC139)</f>
        <v>0</v>
      </c>
      <c r="AD164" s="52">
        <f ca="1">SUMIF($S$5:$X139,CONCATENATE($S164,$Y164),AD$5:AD139)</f>
        <v>0</v>
      </c>
      <c r="AE164" s="53">
        <f ca="1">SUMIF($S$5:$X139,CONCATENATE($S164,$Y164),AE$5:AE139)</f>
        <v>0</v>
      </c>
      <c r="AF164" s="50"/>
      <c r="AH164" s="194" t="s">
        <v>143</v>
      </c>
      <c r="AI164" s="43">
        <v>2010</v>
      </c>
      <c r="AJ164" s="51">
        <f ca="1">SUMIF($S$5:$X139,CONCATENATE($AH164,$AI164),AJ$5:AJ139)</f>
        <v>0</v>
      </c>
      <c r="AK164" s="52">
        <f ca="1">SUMIF($S$5:$X139,CONCATENATE($AH164,$AI164),AK$5:AK139)</f>
        <v>0</v>
      </c>
      <c r="AL164" s="52">
        <f ca="1">SUMIF($S$5:$X139,CONCATENATE($AH164,$AI164),AL$5:AL139)</f>
        <v>0</v>
      </c>
      <c r="AM164" s="52">
        <f ca="1">SUMIF($S$5:$X139,CONCATENATE($AH164,$AI164),AM$5:AM139)</f>
        <v>0</v>
      </c>
      <c r="AN164" s="52">
        <f ca="1">SUMIF($S$5:$X139,CONCATENATE($AH164,$AI164),AN$5:AN139)</f>
        <v>0</v>
      </c>
      <c r="AO164" s="53">
        <f ca="1">SUMIF($S$5:$X139,CONCATENATE($AH164,$AI164),AO$5:AO139)</f>
        <v>0</v>
      </c>
      <c r="AP164" s="50"/>
    </row>
    <row r="165" spans="19:43">
      <c r="S165" s="194" t="s">
        <v>140</v>
      </c>
      <c r="Y165" s="45" t="s">
        <v>62</v>
      </c>
      <c r="Z165" s="51">
        <f ca="1">SUMIF($S$5:$X140,CONCATENATE($S165,$Y165),Z$5:Z140)</f>
        <v>0</v>
      </c>
      <c r="AA165" s="52">
        <f ca="1">SUMIF($S$5:$X140,CONCATENATE($S165,$Y165),AA$5:AA140)</f>
        <v>0</v>
      </c>
      <c r="AB165" s="52">
        <f ca="1">SUMIF($S$5:$X140,CONCATENATE($S165,$Y165),AB$5:AB140)</f>
        <v>0</v>
      </c>
      <c r="AC165" s="52">
        <f ca="1">SUMIF($S$5:$X140,CONCATENATE($S165,$Y165),AC$5:AC140)</f>
        <v>0</v>
      </c>
      <c r="AD165" s="52">
        <f ca="1">SUMIF($S$5:$X140,CONCATENATE($S165,$Y165),AD$5:AD140)</f>
        <v>0</v>
      </c>
      <c r="AE165" s="53">
        <f ca="1">SUMIF($S$5:$X140,CONCATENATE($S165,$Y165),AE$5:AE140)</f>
        <v>0</v>
      </c>
      <c r="AF165" s="50"/>
      <c r="AH165" s="194" t="s">
        <v>143</v>
      </c>
      <c r="AI165" s="45" t="s">
        <v>62</v>
      </c>
      <c r="AJ165" s="51">
        <f ca="1">SUMIF($S$5:$X140,CONCATENATE($AH165,$AI165),AJ$5:AJ140)</f>
        <v>0</v>
      </c>
      <c r="AK165" s="52">
        <f ca="1">SUMIF($S$5:$X140,CONCATENATE($AH165,$AI165),AK$5:AK140)</f>
        <v>0</v>
      </c>
      <c r="AL165" s="52">
        <f ca="1">SUMIF($S$5:$X140,CONCATENATE($AH165,$AI165),AL$5:AL140)</f>
        <v>0</v>
      </c>
      <c r="AM165" s="52">
        <f ca="1">SUMIF($S$5:$X140,CONCATENATE($AH165,$AI165),AM$5:AM140)</f>
        <v>0</v>
      </c>
      <c r="AN165" s="52">
        <f ca="1">SUMIF($S$5:$X140,CONCATENATE($AH165,$AI165),AN$5:AN140)</f>
        <v>0</v>
      </c>
      <c r="AO165" s="53">
        <f ca="1">SUMIF($S$5:$X140,CONCATENATE($AH165,$AI165),AO$5:AO140)</f>
        <v>0</v>
      </c>
      <c r="AP165" s="50"/>
    </row>
    <row r="166" spans="19:43">
      <c r="S166" s="194" t="s">
        <v>140</v>
      </c>
      <c r="Y166" s="45" t="s">
        <v>63</v>
      </c>
      <c r="Z166" s="51">
        <f ca="1">SUMIF($S$5:$X141,CONCATENATE($S166,$Y166),Z$5:Z141)</f>
        <v>0</v>
      </c>
      <c r="AA166" s="52">
        <f ca="1">SUMIF($S$5:$X141,CONCATENATE($S166,$Y166),AA$5:AA141)</f>
        <v>0</v>
      </c>
      <c r="AB166" s="52">
        <f ca="1">SUMIF($S$5:$X141,CONCATENATE($S166,$Y166),AB$5:AB141)</f>
        <v>0</v>
      </c>
      <c r="AC166" s="52">
        <f ca="1">SUMIF($S$5:$X141,CONCATENATE($S166,$Y166),AC$5:AC141)</f>
        <v>0</v>
      </c>
      <c r="AD166" s="52">
        <f ca="1">SUMIF($S$5:$X141,CONCATENATE($S166,$Y166),AD$5:AD141)</f>
        <v>0</v>
      </c>
      <c r="AE166" s="53">
        <f ca="1">SUMIF($S$5:$X141,CONCATENATE($S166,$Y166),AE$5:AE141)</f>
        <v>0</v>
      </c>
      <c r="AF166" s="50"/>
      <c r="AH166" s="194" t="s">
        <v>143</v>
      </c>
      <c r="AI166" s="45" t="s">
        <v>63</v>
      </c>
      <c r="AJ166" s="51">
        <f ca="1">SUMIF($S$5:$X141,CONCATENATE($AH166,$AI166),AJ$5:AJ141)</f>
        <v>0</v>
      </c>
      <c r="AK166" s="52">
        <f ca="1">SUMIF($S$5:$X141,CONCATENATE($AH166,$AI166),AK$5:AK141)</f>
        <v>0</v>
      </c>
      <c r="AL166" s="52">
        <f ca="1">SUMIF($S$5:$X141,CONCATENATE($AH166,$AI166),AL$5:AL141)</f>
        <v>0</v>
      </c>
      <c r="AM166" s="52">
        <f ca="1">SUMIF($S$5:$X141,CONCATENATE($AH166,$AI166),AM$5:AM141)</f>
        <v>0</v>
      </c>
      <c r="AN166" s="52">
        <f ca="1">SUMIF($S$5:$X141,CONCATENATE($AH166,$AI166),AN$5:AN141)</f>
        <v>0</v>
      </c>
      <c r="AO166" s="53">
        <f ca="1">SUMIF($S$5:$X141,CONCATENATE($AH166,$AI166),AO$5:AO141)</f>
        <v>0</v>
      </c>
      <c r="AP166" s="50"/>
    </row>
    <row r="167" spans="19:43" ht="15.75">
      <c r="Z167" s="232" t="s">
        <v>64</v>
      </c>
      <c r="AA167" s="233"/>
      <c r="AB167" s="233"/>
      <c r="AC167" s="233"/>
      <c r="AD167" s="233"/>
      <c r="AE167" s="233"/>
      <c r="AF167" s="234"/>
      <c r="AH167" s="194"/>
      <c r="AI167" s="43"/>
      <c r="AJ167" s="232" t="s">
        <v>64</v>
      </c>
      <c r="AK167" s="233"/>
      <c r="AL167" s="233"/>
      <c r="AM167" s="233"/>
      <c r="AN167" s="233"/>
      <c r="AO167" s="233"/>
      <c r="AP167" s="234"/>
    </row>
    <row r="168" spans="19:43">
      <c r="Z168" s="49" t="s">
        <v>59</v>
      </c>
      <c r="AA168" s="22" t="s">
        <v>60</v>
      </c>
      <c r="AB168" s="22" t="s">
        <v>40</v>
      </c>
      <c r="AC168" s="22" t="s">
        <v>31</v>
      </c>
      <c r="AD168" s="22" t="s">
        <v>32</v>
      </c>
      <c r="AE168" s="22" t="s">
        <v>16</v>
      </c>
      <c r="AF168" s="54" t="s">
        <v>61</v>
      </c>
      <c r="AH168" s="194"/>
      <c r="AI168" s="43"/>
      <c r="AJ168" s="49" t="s">
        <v>59</v>
      </c>
      <c r="AK168" s="22" t="s">
        <v>60</v>
      </c>
      <c r="AL168" s="22" t="s">
        <v>40</v>
      </c>
      <c r="AM168" s="22" t="s">
        <v>31</v>
      </c>
      <c r="AN168" s="22" t="s">
        <v>32</v>
      </c>
      <c r="AO168" s="22" t="s">
        <v>16</v>
      </c>
      <c r="AP168" s="54" t="s">
        <v>61</v>
      </c>
    </row>
    <row r="169" spans="19:43">
      <c r="S169" s="194" t="s">
        <v>140</v>
      </c>
      <c r="Y169" s="43">
        <f>Y162</f>
        <v>2008</v>
      </c>
      <c r="Z169" s="55">
        <f ca="1">Shop*Z162</f>
        <v>1665</v>
      </c>
      <c r="AA169" s="53">
        <f ca="1">M_Tech*AA162</f>
        <v>10455</v>
      </c>
      <c r="AB169" s="53">
        <f ca="1">CMM*AB162</f>
        <v>0</v>
      </c>
      <c r="AC169" s="53">
        <f ca="1">ENG*AC162</f>
        <v>781</v>
      </c>
      <c r="AD169" s="53">
        <f ca="1">DES*AD162</f>
        <v>0</v>
      </c>
      <c r="AE169" s="53">
        <f ca="1">AE162</f>
        <v>4232.5</v>
      </c>
      <c r="AF169" s="56">
        <f ca="1">SUM(Z169:AE169)</f>
        <v>17133.5</v>
      </c>
      <c r="AH169" s="194" t="s">
        <v>143</v>
      </c>
      <c r="AI169" s="43">
        <f>AI162</f>
        <v>2008</v>
      </c>
      <c r="AJ169" s="55">
        <f ca="1">Shop*AJ162</f>
        <v>0</v>
      </c>
      <c r="AK169" s="53">
        <f ca="1">M_Tech*AK162</f>
        <v>3400</v>
      </c>
      <c r="AL169" s="53">
        <f ca="1">CMM*AL162</f>
        <v>0</v>
      </c>
      <c r="AM169" s="53">
        <f ca="1">ENG*AM162</f>
        <v>0</v>
      </c>
      <c r="AN169" s="53">
        <f ca="1">DES*AN162</f>
        <v>0</v>
      </c>
      <c r="AO169" s="53">
        <f ca="1">AO162</f>
        <v>0</v>
      </c>
      <c r="AP169" s="56">
        <f ca="1">SUM(AJ169:AO169)</f>
        <v>3400</v>
      </c>
    </row>
    <row r="170" spans="19:43">
      <c r="S170" s="194" t="s">
        <v>140</v>
      </c>
      <c r="Y170" s="43">
        <f>Y163</f>
        <v>2009</v>
      </c>
      <c r="Z170" s="55">
        <f ca="1">Shop*Z163</f>
        <v>1575</v>
      </c>
      <c r="AA170" s="53">
        <f ca="1">M_Tech*AA163</f>
        <v>10922.5</v>
      </c>
      <c r="AB170" s="53">
        <f ca="1">CMM*AB163</f>
        <v>0</v>
      </c>
      <c r="AC170" s="53">
        <f ca="1">ENG*AC163</f>
        <v>0</v>
      </c>
      <c r="AD170" s="53">
        <f ca="1">DES*AD163</f>
        <v>0</v>
      </c>
      <c r="AE170" s="53">
        <f ca="1">AE163</f>
        <v>2840</v>
      </c>
      <c r="AF170" s="56">
        <f ca="1">SUM(Z170:AE170)</f>
        <v>15337.5</v>
      </c>
      <c r="AH170" s="194" t="s">
        <v>143</v>
      </c>
      <c r="AI170" s="43">
        <f>AI163</f>
        <v>2009</v>
      </c>
      <c r="AJ170" s="55">
        <f ca="1">Shop*AJ163</f>
        <v>450</v>
      </c>
      <c r="AK170" s="53">
        <f ca="1">M_Tech*AK163</f>
        <v>2550</v>
      </c>
      <c r="AL170" s="53">
        <f ca="1">CMM*AL163</f>
        <v>250</v>
      </c>
      <c r="AM170" s="53">
        <f ca="1">ENG*AM163</f>
        <v>110</v>
      </c>
      <c r="AN170" s="53">
        <f ca="1">DES*AN163</f>
        <v>0</v>
      </c>
      <c r="AO170" s="53">
        <f ca="1">AO163</f>
        <v>1000</v>
      </c>
      <c r="AP170" s="56">
        <f ca="1">SUM(AJ170:AO170)</f>
        <v>4360</v>
      </c>
    </row>
    <row r="171" spans="19:43" ht="13.5" thickBot="1">
      <c r="S171" s="194" t="s">
        <v>140</v>
      </c>
      <c r="Y171" s="43">
        <f>Y164</f>
        <v>2010</v>
      </c>
      <c r="Z171" s="57">
        <f ca="1">Shop*Z164</f>
        <v>0</v>
      </c>
      <c r="AA171" s="58">
        <f ca="1">M_Tech*AA164</f>
        <v>0</v>
      </c>
      <c r="AB171" s="58">
        <f ca="1">CMM*AB164</f>
        <v>0</v>
      </c>
      <c r="AC171" s="58">
        <f ca="1">ENG*AC164</f>
        <v>0</v>
      </c>
      <c r="AD171" s="58">
        <f ca="1">DES*AD164</f>
        <v>0</v>
      </c>
      <c r="AE171" s="58">
        <f ca="1">AE164</f>
        <v>0</v>
      </c>
      <c r="AF171" s="59">
        <f ca="1">SUM(Z171:AE171)</f>
        <v>0</v>
      </c>
      <c r="AH171" s="194" t="s">
        <v>143</v>
      </c>
      <c r="AI171" s="43">
        <f>AI164</f>
        <v>2010</v>
      </c>
      <c r="AJ171" s="57">
        <f ca="1">Shop*AJ164</f>
        <v>0</v>
      </c>
      <c r="AK171" s="58">
        <f ca="1">M_Tech*AK164</f>
        <v>0</v>
      </c>
      <c r="AL171" s="58">
        <f ca="1">CMM*AL164</f>
        <v>0</v>
      </c>
      <c r="AM171" s="58">
        <f ca="1">ENG*AM164</f>
        <v>0</v>
      </c>
      <c r="AN171" s="58">
        <f ca="1">DES*AN164</f>
        <v>0</v>
      </c>
      <c r="AO171" s="58">
        <f ca="1">AO164</f>
        <v>0</v>
      </c>
      <c r="AP171" s="59">
        <f ca="1">SUM(AJ171:AO171)</f>
        <v>0</v>
      </c>
    </row>
    <row r="172" spans="19:43" ht="15.75" thickTop="1">
      <c r="AE172" s="178" t="s">
        <v>132</v>
      </c>
      <c r="AF172" s="178">
        <f ca="1">SUM(AF169:AF171)</f>
        <v>32471</v>
      </c>
      <c r="AH172" s="194"/>
      <c r="AI172" s="13"/>
      <c r="AJ172" s="16"/>
      <c r="AK172" s="16"/>
      <c r="AL172" s="16"/>
      <c r="AM172" s="16"/>
      <c r="AN172" s="43"/>
      <c r="AO172" s="179" t="s">
        <v>127</v>
      </c>
      <c r="AP172" s="178">
        <f ca="1">SUM(AP169:AP171)</f>
        <v>7760</v>
      </c>
    </row>
    <row r="173" spans="19:43">
      <c r="AO173" s="198" t="s">
        <v>147</v>
      </c>
      <c r="AP173" s="200">
        <f ca="1">AP172/AF172</f>
        <v>0.23898247667149147</v>
      </c>
    </row>
    <row r="174" spans="19:43">
      <c r="AF174" s="30">
        <f ca="1">AF157+AF172</f>
        <v>80002</v>
      </c>
      <c r="AG174" s="39" t="s">
        <v>144</v>
      </c>
      <c r="AP174" s="30">
        <f ca="1">AP157+AP172</f>
        <v>25880</v>
      </c>
      <c r="AQ174" s="39" t="s">
        <v>144</v>
      </c>
    </row>
  </sheetData>
  <mergeCells count="21">
    <mergeCell ref="Z167:AF167"/>
    <mergeCell ref="AJ160:AP160"/>
    <mergeCell ref="AJ167:AP167"/>
    <mergeCell ref="Z145:AF145"/>
    <mergeCell ref="Z152:AF152"/>
    <mergeCell ref="AJ145:AP145"/>
    <mergeCell ref="AJ152:AP152"/>
    <mergeCell ref="Z160:AF160"/>
    <mergeCell ref="Z137:AF137"/>
    <mergeCell ref="AJ137:AP137"/>
    <mergeCell ref="Q2:Y2"/>
    <mergeCell ref="Z2:AF2"/>
    <mergeCell ref="AJ2:AP2"/>
    <mergeCell ref="Z130:AF130"/>
    <mergeCell ref="AJ130:AP130"/>
    <mergeCell ref="N124:P124"/>
    <mergeCell ref="N48:P48"/>
    <mergeCell ref="N16:P16"/>
    <mergeCell ref="N26:P26"/>
    <mergeCell ref="N106:P106"/>
    <mergeCell ref="M17:N17"/>
  </mergeCells>
  <phoneticPr fontId="0" type="noConversion"/>
  <conditionalFormatting sqref="N27 A49:N50 A117:M125 N125 A66:O66 A13:Q13 T13:IV13 A13:N14 F19:M22 A5:M17 N5:N15 B29:N47 A29:A43 A45:A47 F24:M27 A19:E27 N19:N25 A107:N107 O64:O105 M117:N123 L52:M52 O52 A54:N105 O61 A68:O70 A109:N115">
    <cfRule type="expression" dxfId="0" priority="57">
      <formula>IF($N5=0,TRUE,FALSE)</formula>
    </cfRule>
  </conditionalFormatting>
  <dataValidations count="3">
    <dataValidation type="list" allowBlank="1" showInputMessage="1" showErrorMessage="1" sqref="Q117:Q123 Q109:Q115 Q97:Q99 Q90:Q95 Q76:Q81 Q83:Q88 Q5:Q15 R23:S23 R19:S19 Q19:Q25 Q62:Q63 R39:S39 Q52:S52 Q54:Q60 R44:S44 R33:S33 R37:S37 R35:S35 Q65:Q74 Q29:Q47 R29:S29 Q101:Q104">
      <formula1>"B,C"</formula1>
    </dataValidation>
    <dataValidation type="list" allowBlank="1" showInputMessage="1" showErrorMessage="1" sqref="Y117:Y123 Y109:Y115 Y83:Y104 Y76:Y81 Y5:Y15 Y19:Y25 Y54:Y60 Y52 Y65:Y74 Y62:Y63 Y29:Y47">
      <formula1>"2007, 2008, 2009, 2010, Hytec, LANL"</formula1>
    </dataValidation>
    <dataValidation type="list" allowBlank="1" showInputMessage="1" showErrorMessage="1" sqref="R117:R123 R109:R115 R97:R99 R90:R95 R76:R81 R83:R88 R5:R15 R24:R25 R20:R22 R62:R63 R40:R43 R54:R60 R45:R47 R36 R34 R38 R65:R74 R30:R32 R101:R104">
      <formula1>"PD, PT"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4:U48"/>
  <sheetViews>
    <sheetView workbookViewId="0">
      <selection activeCell="U28" sqref="U28"/>
    </sheetView>
  </sheetViews>
  <sheetFormatPr defaultRowHeight="12.75"/>
  <cols>
    <col min="2" max="2" width="8.85546875" style="13" customWidth="1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0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0" bestFit="1" customWidth="1"/>
    <col min="19" max="19" width="8.5703125" bestFit="1" customWidth="1"/>
  </cols>
  <sheetData>
    <row r="4" spans="2:19" ht="13.5" thickBot="1"/>
    <row r="5" spans="2:19" ht="15.75" thickTop="1">
      <c r="B5" s="202"/>
      <c r="C5" s="249" t="str">
        <f>'Pre- and Production'!Z130</f>
        <v>BASE</v>
      </c>
      <c r="D5" s="250"/>
      <c r="E5" s="250"/>
      <c r="F5" s="250"/>
      <c r="G5" s="250"/>
      <c r="H5" s="250"/>
      <c r="I5" s="251"/>
      <c r="J5" s="201"/>
      <c r="K5" s="201"/>
      <c r="L5" s="202"/>
      <c r="M5" s="249" t="str">
        <f>'Pre- and Production'!AJ130</f>
        <v>CONTINGENCY</v>
      </c>
      <c r="N5" s="250"/>
      <c r="O5" s="250"/>
      <c r="P5" s="250"/>
      <c r="Q5" s="250"/>
      <c r="R5" s="250"/>
      <c r="S5" s="251"/>
    </row>
    <row r="6" spans="2:19" ht="15">
      <c r="B6" s="202" t="str">
        <f>'Pre- and Production'!Y131</f>
        <v>Year</v>
      </c>
      <c r="C6" s="206" t="str">
        <f>'Pre- and Production'!Z131</f>
        <v>Shop Time</v>
      </c>
      <c r="D6" s="207" t="str">
        <f>'Pre- and Production'!AA131</f>
        <v>MT Time</v>
      </c>
      <c r="E6" s="207" t="str">
        <f>'Pre- and Production'!AB131</f>
        <v>CMM</v>
      </c>
      <c r="F6" s="207" t="str">
        <f>'Pre- and Production'!AC131</f>
        <v>Engineering</v>
      </c>
      <c r="G6" s="207" t="str">
        <f>'Pre- and Production'!AD131</f>
        <v>Design</v>
      </c>
      <c r="H6" s="209" t="str">
        <f>'Pre- and Production'!AE131</f>
        <v>M&amp;S Cost</v>
      </c>
      <c r="I6" s="208"/>
      <c r="J6" s="201"/>
      <c r="K6" s="201"/>
      <c r="L6" s="202"/>
      <c r="M6" s="206" t="str">
        <f>'Pre- and Production'!AJ131</f>
        <v>Shop Time</v>
      </c>
      <c r="N6" s="207" t="str">
        <f>'Pre- and Production'!AK131</f>
        <v>MT Time</v>
      </c>
      <c r="O6" s="207" t="str">
        <f>'Pre- and Production'!AL131</f>
        <v>CMM</v>
      </c>
      <c r="P6" s="207" t="str">
        <f>'Pre- and Production'!AM131</f>
        <v>Engineering</v>
      </c>
      <c r="Q6" s="207" t="str">
        <f>'Pre- and Production'!AN131</f>
        <v>Design</v>
      </c>
      <c r="R6" s="209" t="str">
        <f>'Pre- and Production'!AO131</f>
        <v>M&amp;S Cost</v>
      </c>
      <c r="S6" s="208"/>
    </row>
    <row r="7" spans="2:19">
      <c r="B7" s="202">
        <f>'Pre- and Production'!Y132</f>
        <v>2008</v>
      </c>
      <c r="C7" s="203">
        <f>'Pre- and Production'!Z132</f>
        <v>144.5</v>
      </c>
      <c r="D7" s="204">
        <f>'Pre- and Production'!AA132</f>
        <v>279.5</v>
      </c>
      <c r="E7" s="204">
        <f>'Pre- and Production'!AB132</f>
        <v>28</v>
      </c>
      <c r="F7" s="204">
        <f>'Pre- and Production'!AC132</f>
        <v>103.1</v>
      </c>
      <c r="G7" s="204">
        <f>'Pre- and Production'!AD132</f>
        <v>0</v>
      </c>
      <c r="H7" s="53">
        <f>'Pre- and Production'!AE132</f>
        <v>13761</v>
      </c>
      <c r="I7" s="205"/>
      <c r="J7" s="201"/>
      <c r="K7" s="201"/>
      <c r="L7" s="202">
        <f>'Pre- and Production'!AI132</f>
        <v>2008</v>
      </c>
      <c r="M7" s="203">
        <f>'Pre- and Production'!AJ132</f>
        <v>24</v>
      </c>
      <c r="N7" s="204">
        <f>'Pre- and Production'!AK132</f>
        <v>130</v>
      </c>
      <c r="O7" s="204">
        <f>'Pre- and Production'!AL132</f>
        <v>20</v>
      </c>
      <c r="P7" s="204">
        <f>'Pre- and Production'!AM132</f>
        <v>43</v>
      </c>
      <c r="Q7" s="204">
        <f>'Pre- and Production'!AN132</f>
        <v>0</v>
      </c>
      <c r="R7" s="53">
        <f>'Pre- and Production'!AO132</f>
        <v>1580</v>
      </c>
      <c r="S7" s="205"/>
    </row>
    <row r="8" spans="2:19">
      <c r="B8" s="202">
        <f>'Pre- and Production'!Y133</f>
        <v>2009</v>
      </c>
      <c r="C8" s="203">
        <f>'Pre- and Production'!Z133</f>
        <v>17.5</v>
      </c>
      <c r="D8" s="204">
        <f>'Pre- and Production'!AA133</f>
        <v>128.5</v>
      </c>
      <c r="E8" s="204">
        <f>'Pre- and Production'!AB133</f>
        <v>0</v>
      </c>
      <c r="F8" s="204">
        <f>'Pre- and Production'!AC133</f>
        <v>0</v>
      </c>
      <c r="G8" s="204">
        <f>'Pre- and Production'!AD133</f>
        <v>0</v>
      </c>
      <c r="H8" s="53">
        <f>'Pre- and Production'!AE133</f>
        <v>2840</v>
      </c>
      <c r="I8" s="205"/>
      <c r="J8" s="201"/>
      <c r="K8" s="201"/>
      <c r="L8" s="202">
        <f>'Pre- and Production'!AI133</f>
        <v>2009</v>
      </c>
      <c r="M8" s="203">
        <f>'Pre- and Production'!AJ133</f>
        <v>5</v>
      </c>
      <c r="N8" s="204">
        <f>'Pre- and Production'!AK133</f>
        <v>30</v>
      </c>
      <c r="O8" s="204">
        <f>'Pre- and Production'!AL133</f>
        <v>2.5</v>
      </c>
      <c r="P8" s="204">
        <f>'Pre- and Production'!AM133</f>
        <v>1</v>
      </c>
      <c r="Q8" s="204">
        <f>'Pre- and Production'!AN133</f>
        <v>0</v>
      </c>
      <c r="R8" s="53">
        <f>'Pre- and Production'!AO133</f>
        <v>1000</v>
      </c>
      <c r="S8" s="205"/>
    </row>
    <row r="9" spans="2:19">
      <c r="B9" s="202">
        <f>'Pre- and Production'!Y134</f>
        <v>2010</v>
      </c>
      <c r="C9" s="203">
        <f>'Pre- and Production'!Z134</f>
        <v>0</v>
      </c>
      <c r="D9" s="204">
        <f>'Pre- and Production'!AA134</f>
        <v>0</v>
      </c>
      <c r="E9" s="204">
        <f>'Pre- and Production'!AB134</f>
        <v>0</v>
      </c>
      <c r="F9" s="204">
        <f>'Pre- and Production'!AC134</f>
        <v>0</v>
      </c>
      <c r="G9" s="204">
        <f>'Pre- and Production'!AD134</f>
        <v>0</v>
      </c>
      <c r="H9" s="53">
        <f>'Pre- and Production'!AE134</f>
        <v>0</v>
      </c>
      <c r="I9" s="205"/>
      <c r="J9" s="201"/>
      <c r="K9" s="201"/>
      <c r="L9" s="202">
        <f>'Pre- and Production'!AI134</f>
        <v>2010</v>
      </c>
      <c r="M9" s="203">
        <f>'Pre- and Production'!AJ134</f>
        <v>0</v>
      </c>
      <c r="N9" s="204">
        <f>'Pre- and Production'!AK134</f>
        <v>0</v>
      </c>
      <c r="O9" s="204">
        <f>'Pre- and Production'!AL134</f>
        <v>0</v>
      </c>
      <c r="P9" s="204">
        <f>'Pre- and Production'!AM134</f>
        <v>0</v>
      </c>
      <c r="Q9" s="204">
        <f>'Pre- and Production'!AN134</f>
        <v>0</v>
      </c>
      <c r="R9" s="53">
        <f>'Pre- and Production'!AO134</f>
        <v>0</v>
      </c>
      <c r="S9" s="205"/>
    </row>
    <row r="10" spans="2:19">
      <c r="B10" s="202" t="str">
        <f>'Pre- and Production'!Y135</f>
        <v>Hytec</v>
      </c>
      <c r="C10" s="203">
        <f>'Pre- and Production'!Z135</f>
        <v>0</v>
      </c>
      <c r="D10" s="204">
        <f>'Pre- and Production'!AA135</f>
        <v>0</v>
      </c>
      <c r="E10" s="204">
        <f>'Pre- and Production'!AB135</f>
        <v>0</v>
      </c>
      <c r="F10" s="204">
        <f>'Pre- and Production'!AC135</f>
        <v>0</v>
      </c>
      <c r="G10" s="204">
        <f>'Pre- and Production'!AD135</f>
        <v>0</v>
      </c>
      <c r="H10" s="53">
        <f>'Pre- and Production'!AE135</f>
        <v>0</v>
      </c>
      <c r="I10" s="205"/>
      <c r="J10" s="201"/>
      <c r="K10" s="201"/>
      <c r="L10" s="202" t="str">
        <f>'Pre- and Production'!AI135</f>
        <v>Hytec</v>
      </c>
      <c r="M10" s="203">
        <f>'Pre- and Production'!AJ135</f>
        <v>0</v>
      </c>
      <c r="N10" s="204">
        <f>'Pre- and Production'!AK135</f>
        <v>0</v>
      </c>
      <c r="O10" s="204">
        <f>'Pre- and Production'!AL135</f>
        <v>0</v>
      </c>
      <c r="P10" s="204">
        <f>'Pre- and Production'!AM135</f>
        <v>0</v>
      </c>
      <c r="Q10" s="204">
        <f>'Pre- and Production'!AN135</f>
        <v>0</v>
      </c>
      <c r="R10" s="53">
        <f>'Pre- and Production'!AO135</f>
        <v>0</v>
      </c>
      <c r="S10" s="205"/>
    </row>
    <row r="11" spans="2:19">
      <c r="B11" s="202" t="str">
        <f>'Pre- and Production'!Y136</f>
        <v>LANL</v>
      </c>
      <c r="C11" s="203">
        <f>'Pre- and Production'!Z136</f>
        <v>0</v>
      </c>
      <c r="D11" s="204">
        <f>'Pre- and Production'!AA136</f>
        <v>0</v>
      </c>
      <c r="E11" s="204">
        <f>'Pre- and Production'!AB136</f>
        <v>0</v>
      </c>
      <c r="F11" s="204">
        <f>'Pre- and Production'!AC136</f>
        <v>0</v>
      </c>
      <c r="G11" s="204">
        <f>'Pre- and Production'!AD136</f>
        <v>0</v>
      </c>
      <c r="H11" s="53">
        <f>'Pre- and Production'!AE136</f>
        <v>0</v>
      </c>
      <c r="I11" s="205"/>
      <c r="J11" s="201"/>
      <c r="K11" s="201"/>
      <c r="L11" s="202" t="str">
        <f>'Pre- and Production'!AI136</f>
        <v>LANL</v>
      </c>
      <c r="M11" s="203">
        <f>'Pre- and Production'!AJ136</f>
        <v>0</v>
      </c>
      <c r="N11" s="204">
        <f>'Pre- and Production'!AK136</f>
        <v>0</v>
      </c>
      <c r="O11" s="204">
        <f>'Pre- and Production'!AL136</f>
        <v>0</v>
      </c>
      <c r="P11" s="204">
        <f>'Pre- and Production'!AM136</f>
        <v>0</v>
      </c>
      <c r="Q11" s="204">
        <f>'Pre- and Production'!AN136</f>
        <v>0</v>
      </c>
      <c r="R11" s="53">
        <f>'Pre- and Production'!AO136</f>
        <v>0</v>
      </c>
      <c r="S11" s="205"/>
    </row>
    <row r="12" spans="2:19" ht="15">
      <c r="B12" s="202"/>
      <c r="C12" s="252" t="str">
        <f>'Pre- and Production'!Z137</f>
        <v>LBNL Cost</v>
      </c>
      <c r="D12" s="253"/>
      <c r="E12" s="253"/>
      <c r="F12" s="253"/>
      <c r="G12" s="253"/>
      <c r="H12" s="253"/>
      <c r="I12" s="254"/>
      <c r="J12" s="201"/>
      <c r="K12" s="201"/>
      <c r="L12" s="202"/>
      <c r="M12" s="252" t="str">
        <f>'Pre- and Production'!AJ137</f>
        <v>LBNL Contingency</v>
      </c>
      <c r="N12" s="253"/>
      <c r="O12" s="253"/>
      <c r="P12" s="253"/>
      <c r="Q12" s="253"/>
      <c r="R12" s="253"/>
      <c r="S12" s="254"/>
    </row>
    <row r="13" spans="2:19" ht="15">
      <c r="B13" s="202"/>
      <c r="C13" s="206" t="str">
        <f>'Pre- and Production'!Z138</f>
        <v>Shop Cost</v>
      </c>
      <c r="D13" s="207" t="str">
        <f>'Pre- and Production'!AA138</f>
        <v>MT Cost</v>
      </c>
      <c r="E13" s="207" t="str">
        <f>'Pre- and Production'!AB138</f>
        <v>CMM</v>
      </c>
      <c r="F13" s="207" t="str">
        <f>'Pre- and Production'!AC138</f>
        <v>Engineering</v>
      </c>
      <c r="G13" s="207" t="str">
        <f>'Pre- and Production'!AD138</f>
        <v>Design</v>
      </c>
      <c r="H13" s="209" t="str">
        <f>'Pre- and Production'!AE138</f>
        <v>M&amp;S Cost</v>
      </c>
      <c r="I13" s="208" t="str">
        <f>'Pre- and Production'!AF138</f>
        <v>Totals</v>
      </c>
      <c r="J13" s="201"/>
      <c r="K13" s="201"/>
      <c r="L13" s="202"/>
      <c r="M13" s="206" t="str">
        <f>'Pre- and Production'!AJ138</f>
        <v>Shop Cost</v>
      </c>
      <c r="N13" s="207" t="str">
        <f>'Pre- and Production'!AK138</f>
        <v>MT Cost</v>
      </c>
      <c r="O13" s="207" t="str">
        <f>'Pre- and Production'!AL138</f>
        <v>CMM</v>
      </c>
      <c r="P13" s="207" t="str">
        <f>'Pre- and Production'!AM138</f>
        <v>Engineering</v>
      </c>
      <c r="Q13" s="207" t="str">
        <f>'Pre- and Production'!AN138</f>
        <v>Design</v>
      </c>
      <c r="R13" s="209" t="str">
        <f>'Pre- and Production'!AO138</f>
        <v>M&amp;S Cost</v>
      </c>
      <c r="S13" s="208" t="str">
        <f>'Pre- and Production'!AP138</f>
        <v>Totals</v>
      </c>
    </row>
    <row r="14" spans="2:19">
      <c r="B14" s="202">
        <f>'Pre- and Production'!Y139</f>
        <v>2008</v>
      </c>
      <c r="C14" s="55">
        <f>'Pre- and Production'!Z139</f>
        <v>13005</v>
      </c>
      <c r="D14" s="53">
        <f>'Pre- and Production'!AA139</f>
        <v>23757.5</v>
      </c>
      <c r="E14" s="53">
        <f>'Pre- and Production'!AB139</f>
        <v>2800</v>
      </c>
      <c r="F14" s="53">
        <f>'Pre- and Production'!AC139</f>
        <v>11341</v>
      </c>
      <c r="G14" s="53">
        <f>'Pre- and Production'!AD139</f>
        <v>0</v>
      </c>
      <c r="H14" s="53">
        <f>'Pre- and Production'!AE139</f>
        <v>13761</v>
      </c>
      <c r="I14" s="56">
        <f>'Pre- and Production'!AF139</f>
        <v>64664.5</v>
      </c>
      <c r="J14" s="201"/>
      <c r="K14" s="201"/>
      <c r="L14" s="202">
        <f>'Pre- and Production'!AI139</f>
        <v>2008</v>
      </c>
      <c r="M14" s="55">
        <f>'Pre- and Production'!AJ139</f>
        <v>2160</v>
      </c>
      <c r="N14" s="53">
        <f>'Pre- and Production'!AK139</f>
        <v>11050</v>
      </c>
      <c r="O14" s="53">
        <f>'Pre- and Production'!AL139</f>
        <v>2000</v>
      </c>
      <c r="P14" s="53">
        <f>'Pre- and Production'!AM139</f>
        <v>4730</v>
      </c>
      <c r="Q14" s="53">
        <f>'Pre- and Production'!AN139</f>
        <v>0</v>
      </c>
      <c r="R14" s="53">
        <f>'Pre- and Production'!AO139</f>
        <v>1580</v>
      </c>
      <c r="S14" s="56">
        <f>'Pre- and Production'!AP139</f>
        <v>21520</v>
      </c>
    </row>
    <row r="15" spans="2:19">
      <c r="B15" s="202">
        <f>'Pre- and Production'!Y140</f>
        <v>2009</v>
      </c>
      <c r="C15" s="55">
        <f>'Pre- and Production'!Z140</f>
        <v>1575</v>
      </c>
      <c r="D15" s="53">
        <f>'Pre- and Production'!AA140</f>
        <v>10922.5</v>
      </c>
      <c r="E15" s="53">
        <f>'Pre- and Production'!AB140</f>
        <v>0</v>
      </c>
      <c r="F15" s="53">
        <f>'Pre- and Production'!AC140</f>
        <v>0</v>
      </c>
      <c r="G15" s="53">
        <f>'Pre- and Production'!AD140</f>
        <v>0</v>
      </c>
      <c r="H15" s="53">
        <f>'Pre- and Production'!AE140</f>
        <v>2840</v>
      </c>
      <c r="I15" s="56">
        <f>'Pre- and Production'!AF140</f>
        <v>15337.5</v>
      </c>
      <c r="J15" s="201"/>
      <c r="K15" s="201"/>
      <c r="L15" s="202">
        <f>'Pre- and Production'!AI140</f>
        <v>2009</v>
      </c>
      <c r="M15" s="55">
        <f>'Pre- and Production'!AJ140</f>
        <v>450</v>
      </c>
      <c r="N15" s="53">
        <f>'Pre- and Production'!AK140</f>
        <v>2550</v>
      </c>
      <c r="O15" s="53">
        <f>'Pre- and Production'!AL140</f>
        <v>250</v>
      </c>
      <c r="P15" s="53">
        <f>'Pre- and Production'!AM140</f>
        <v>110</v>
      </c>
      <c r="Q15" s="53">
        <f>'Pre- and Production'!AN140</f>
        <v>0</v>
      </c>
      <c r="R15" s="53">
        <f>'Pre- and Production'!AO140</f>
        <v>1000</v>
      </c>
      <c r="S15" s="56">
        <f>'Pre- and Production'!AP140</f>
        <v>4360</v>
      </c>
    </row>
    <row r="16" spans="2:19" ht="13.5" thickBot="1">
      <c r="B16" s="202">
        <f>'Pre- and Production'!Y141</f>
        <v>2010</v>
      </c>
      <c r="C16" s="57">
        <f>'Pre- and Production'!Z141</f>
        <v>0</v>
      </c>
      <c r="D16" s="58">
        <f>'Pre- and Production'!AA141</f>
        <v>0</v>
      </c>
      <c r="E16" s="58">
        <f>'Pre- and Production'!AB141</f>
        <v>0</v>
      </c>
      <c r="F16" s="58">
        <f>'Pre- and Production'!AC141</f>
        <v>0</v>
      </c>
      <c r="G16" s="58">
        <f>'Pre- and Production'!AD141</f>
        <v>0</v>
      </c>
      <c r="H16" s="58">
        <f>'Pre- and Production'!AE141</f>
        <v>0</v>
      </c>
      <c r="I16" s="59">
        <f>'Pre- and Production'!AF141</f>
        <v>0</v>
      </c>
      <c r="J16" s="201"/>
      <c r="K16" s="201"/>
      <c r="L16" s="202">
        <f>'Pre- and Production'!AI141</f>
        <v>2010</v>
      </c>
      <c r="M16" s="57">
        <f>'Pre- and Production'!AJ141</f>
        <v>0</v>
      </c>
      <c r="N16" s="58">
        <f>'Pre- and Production'!AK141</f>
        <v>0</v>
      </c>
      <c r="O16" s="58">
        <f>'Pre- and Production'!AL141</f>
        <v>0</v>
      </c>
      <c r="P16" s="58">
        <f>'Pre- and Production'!AM141</f>
        <v>0</v>
      </c>
      <c r="Q16" s="58">
        <f>'Pre- and Production'!AN141</f>
        <v>0</v>
      </c>
      <c r="R16" s="58">
        <f>'Pre- and Production'!AO141</f>
        <v>0</v>
      </c>
      <c r="S16" s="59">
        <f>'Pre- and Production'!AP141</f>
        <v>0</v>
      </c>
    </row>
    <row r="17" spans="2:21" ht="13.5" thickTop="1">
      <c r="B17" s="202"/>
      <c r="C17" s="201"/>
      <c r="D17" s="201"/>
      <c r="E17" s="201"/>
      <c r="F17" s="201"/>
      <c r="G17" s="201"/>
      <c r="H17" s="40" t="str">
        <f>'Pre- and Production'!AE142</f>
        <v>Base Cost</v>
      </c>
      <c r="I17" s="30">
        <f>'Pre- and Production'!AF142</f>
        <v>80002</v>
      </c>
      <c r="J17" s="201"/>
      <c r="K17" s="201"/>
      <c r="L17" s="202"/>
      <c r="M17" s="201"/>
      <c r="N17" s="201"/>
      <c r="O17" s="201"/>
      <c r="P17" s="201"/>
      <c r="Q17" s="201"/>
      <c r="R17" s="40" t="str">
        <f>'Pre- and Production'!AO142</f>
        <v>Contingency</v>
      </c>
      <c r="S17" s="30">
        <f>'Pre- and Production'!AP142</f>
        <v>25880</v>
      </c>
      <c r="U17" s="30">
        <f>I17+S17</f>
        <v>105882</v>
      </c>
    </row>
    <row r="18" spans="2:21">
      <c r="B18" s="202"/>
      <c r="C18" s="201"/>
      <c r="D18" s="201"/>
      <c r="E18" s="201"/>
      <c r="F18" s="201"/>
      <c r="G18" s="201"/>
      <c r="I18" s="201"/>
      <c r="J18" s="201"/>
      <c r="K18" s="201"/>
      <c r="L18" s="202"/>
      <c r="M18" s="201"/>
      <c r="N18" s="201"/>
      <c r="O18" s="201"/>
      <c r="P18" s="201"/>
      <c r="Q18" s="201"/>
      <c r="R18" s="40" t="str">
        <f>'Pre- and Production'!AO143</f>
        <v>Percent</v>
      </c>
      <c r="S18" s="199">
        <f>'Pre- and Production'!AP143</f>
        <v>0.32349191270218247</v>
      </c>
    </row>
    <row r="19" spans="2:21" ht="13.5" thickBot="1">
      <c r="B19" s="202"/>
      <c r="C19" s="201"/>
      <c r="D19" s="201"/>
      <c r="E19" s="201"/>
      <c r="F19" s="201"/>
      <c r="G19" s="201"/>
      <c r="I19" s="201"/>
      <c r="J19" s="201"/>
      <c r="K19" s="201"/>
      <c r="L19" s="202"/>
      <c r="M19" s="201"/>
      <c r="N19" s="201"/>
      <c r="O19" s="201"/>
      <c r="P19" s="201"/>
      <c r="Q19" s="201"/>
      <c r="S19" s="201"/>
    </row>
    <row r="20" spans="2:21" ht="15.75" thickTop="1">
      <c r="B20" s="202"/>
      <c r="C20" s="249" t="str">
        <f>'Pre- and Production'!Z145</f>
        <v>Pre-Production Base Cost</v>
      </c>
      <c r="D20" s="250"/>
      <c r="E20" s="250"/>
      <c r="F20" s="250"/>
      <c r="G20" s="250"/>
      <c r="H20" s="250"/>
      <c r="I20" s="251"/>
      <c r="J20" s="201"/>
      <c r="K20" s="201"/>
      <c r="L20" s="202"/>
      <c r="M20" s="249" t="str">
        <f>'Pre- and Production'!AJ145</f>
        <v>Pre-Production Contingency Cost</v>
      </c>
      <c r="N20" s="250"/>
      <c r="O20" s="250"/>
      <c r="P20" s="250"/>
      <c r="Q20" s="250"/>
      <c r="R20" s="250"/>
      <c r="S20" s="251"/>
    </row>
    <row r="21" spans="2:21" ht="15">
      <c r="B21" s="202"/>
      <c r="C21" s="206" t="str">
        <f>'Pre- and Production'!Z146</f>
        <v>Shop Time</v>
      </c>
      <c r="D21" s="207" t="str">
        <f>'Pre- and Production'!AA146</f>
        <v>MT Time</v>
      </c>
      <c r="E21" s="207" t="str">
        <f>'Pre- and Production'!AB146</f>
        <v>CMM</v>
      </c>
      <c r="F21" s="207" t="str">
        <f>'Pre- and Production'!AC146</f>
        <v>Engineering</v>
      </c>
      <c r="G21" s="207" t="str">
        <f>'Pre- and Production'!AD146</f>
        <v>Design</v>
      </c>
      <c r="H21" s="209" t="str">
        <f>'Pre- and Production'!AE146</f>
        <v>M&amp;S Cost</v>
      </c>
      <c r="I21" s="208"/>
      <c r="J21" s="201"/>
      <c r="K21" s="201"/>
      <c r="L21" s="202"/>
      <c r="M21" s="206" t="str">
        <f>'Pre- and Production'!AJ146</f>
        <v>Shop Time</v>
      </c>
      <c r="N21" s="207" t="str">
        <f>'Pre- and Production'!AK146</f>
        <v>MT Time</v>
      </c>
      <c r="O21" s="207" t="str">
        <f>'Pre- and Production'!AL146</f>
        <v>CMM</v>
      </c>
      <c r="P21" s="207" t="str">
        <f>'Pre- and Production'!AM146</f>
        <v>Engineering</v>
      </c>
      <c r="Q21" s="207" t="str">
        <f>'Pre- and Production'!AN146</f>
        <v>Design</v>
      </c>
      <c r="R21" s="209" t="str">
        <f>'Pre- and Production'!AO146</f>
        <v>M&amp;S Cost</v>
      </c>
      <c r="S21" s="208"/>
    </row>
    <row r="22" spans="2:21">
      <c r="B22" s="202">
        <f>'Pre- and Production'!Y147</f>
        <v>2008</v>
      </c>
      <c r="C22" s="203">
        <f ca="1">'Pre- and Production'!Z147</f>
        <v>126</v>
      </c>
      <c r="D22" s="204">
        <f ca="1">'Pre- and Production'!AA147</f>
        <v>156.5</v>
      </c>
      <c r="E22" s="204">
        <f ca="1">'Pre- and Production'!AB147</f>
        <v>28</v>
      </c>
      <c r="F22" s="204">
        <f ca="1">'Pre- and Production'!AC147</f>
        <v>96</v>
      </c>
      <c r="G22" s="204">
        <f ca="1">'Pre- and Production'!AD147</f>
        <v>0</v>
      </c>
      <c r="H22" s="53">
        <f ca="1">'Pre- and Production'!AE147</f>
        <v>9528.5</v>
      </c>
      <c r="I22" s="205"/>
      <c r="J22" s="201"/>
      <c r="K22" s="201"/>
      <c r="L22" s="202">
        <f>'Pre- and Production'!AI147</f>
        <v>2008</v>
      </c>
      <c r="M22" s="203">
        <f ca="1">'Pre- and Production'!AJ147</f>
        <v>24</v>
      </c>
      <c r="N22" s="204">
        <f ca="1">'Pre- and Production'!AK147</f>
        <v>90</v>
      </c>
      <c r="O22" s="204">
        <f ca="1">'Pre- and Production'!AL147</f>
        <v>20</v>
      </c>
      <c r="P22" s="204">
        <f ca="1">'Pre- and Production'!AM147</f>
        <v>43</v>
      </c>
      <c r="Q22" s="204">
        <f ca="1">'Pre- and Production'!AN147</f>
        <v>0</v>
      </c>
      <c r="R22" s="53">
        <f ca="1">'Pre- and Production'!AO147</f>
        <v>1580</v>
      </c>
      <c r="S22" s="205"/>
    </row>
    <row r="23" spans="2:21">
      <c r="B23" s="202">
        <f>'Pre- and Production'!Y148</f>
        <v>2009</v>
      </c>
      <c r="C23" s="203">
        <f ca="1">'Pre- and Production'!Z148</f>
        <v>0</v>
      </c>
      <c r="D23" s="204">
        <f ca="1">'Pre- and Production'!AA148</f>
        <v>0</v>
      </c>
      <c r="E23" s="204">
        <f ca="1">'Pre- and Production'!AB148</f>
        <v>0</v>
      </c>
      <c r="F23" s="204">
        <f ca="1">'Pre- and Production'!AC148</f>
        <v>0</v>
      </c>
      <c r="G23" s="204">
        <f ca="1">'Pre- and Production'!AD148</f>
        <v>0</v>
      </c>
      <c r="H23" s="53">
        <f ca="1">'Pre- and Production'!AE148</f>
        <v>0</v>
      </c>
      <c r="I23" s="205"/>
      <c r="J23" s="201"/>
      <c r="K23" s="201"/>
      <c r="L23" s="202">
        <f>'Pre- and Production'!AI148</f>
        <v>2009</v>
      </c>
      <c r="M23" s="203">
        <f ca="1">'Pre- and Production'!AJ148</f>
        <v>0</v>
      </c>
      <c r="N23" s="204">
        <f ca="1">'Pre- and Production'!AK148</f>
        <v>0</v>
      </c>
      <c r="O23" s="204">
        <f ca="1">'Pre- and Production'!AL148</f>
        <v>0</v>
      </c>
      <c r="P23" s="204">
        <f ca="1">'Pre- and Production'!AM148</f>
        <v>0</v>
      </c>
      <c r="Q23" s="204">
        <f ca="1">'Pre- and Production'!AN148</f>
        <v>0</v>
      </c>
      <c r="R23" s="53">
        <f ca="1">'Pre- and Production'!AO148</f>
        <v>0</v>
      </c>
      <c r="S23" s="205"/>
    </row>
    <row r="24" spans="2:21">
      <c r="B24" s="202">
        <f>'Pre- and Production'!Y149</f>
        <v>2010</v>
      </c>
      <c r="C24" s="203">
        <f ca="1">'Pre- and Production'!Z149</f>
        <v>0</v>
      </c>
      <c r="D24" s="204">
        <f ca="1">'Pre- and Production'!AA149</f>
        <v>0</v>
      </c>
      <c r="E24" s="204">
        <f ca="1">'Pre- and Production'!AB149</f>
        <v>0</v>
      </c>
      <c r="F24" s="204">
        <f ca="1">'Pre- and Production'!AC149</f>
        <v>0</v>
      </c>
      <c r="G24" s="204">
        <f ca="1">'Pre- and Production'!AD149</f>
        <v>0</v>
      </c>
      <c r="H24" s="53">
        <f ca="1">'Pre- and Production'!AE149</f>
        <v>0</v>
      </c>
      <c r="I24" s="205"/>
      <c r="J24" s="201"/>
      <c r="K24" s="201"/>
      <c r="L24" s="202">
        <f>'Pre- and Production'!AI149</f>
        <v>2010</v>
      </c>
      <c r="M24" s="203">
        <f ca="1">'Pre- and Production'!AJ149</f>
        <v>0</v>
      </c>
      <c r="N24" s="204">
        <f ca="1">'Pre- and Production'!AK149</f>
        <v>0</v>
      </c>
      <c r="O24" s="204">
        <f ca="1">'Pre- and Production'!AL149</f>
        <v>0</v>
      </c>
      <c r="P24" s="204">
        <f ca="1">'Pre- and Production'!AM149</f>
        <v>0</v>
      </c>
      <c r="Q24" s="204">
        <f ca="1">'Pre- and Production'!AN149</f>
        <v>0</v>
      </c>
      <c r="R24" s="53">
        <f ca="1">'Pre- and Production'!AO149</f>
        <v>0</v>
      </c>
      <c r="S24" s="205"/>
    </row>
    <row r="25" spans="2:21">
      <c r="B25" s="202" t="str">
        <f>'Pre- and Production'!Y150</f>
        <v>Hytec</v>
      </c>
      <c r="C25" s="203">
        <f ca="1">'Pre- and Production'!Z150</f>
        <v>0</v>
      </c>
      <c r="D25" s="204">
        <f ca="1">'Pre- and Production'!AA150</f>
        <v>0</v>
      </c>
      <c r="E25" s="204">
        <f ca="1">'Pre- and Production'!AB150</f>
        <v>0</v>
      </c>
      <c r="F25" s="204">
        <f ca="1">'Pre- and Production'!AC150</f>
        <v>0</v>
      </c>
      <c r="G25" s="204">
        <f ca="1">'Pre- and Production'!AD150</f>
        <v>0</v>
      </c>
      <c r="H25" s="53">
        <f ca="1">'Pre- and Production'!AE150</f>
        <v>0</v>
      </c>
      <c r="I25" s="205"/>
      <c r="J25" s="201"/>
      <c r="K25" s="201"/>
      <c r="L25" s="202" t="str">
        <f>'Pre- and Production'!AI150</f>
        <v>Hytec</v>
      </c>
      <c r="M25" s="203">
        <f ca="1">'Pre- and Production'!AJ150</f>
        <v>0</v>
      </c>
      <c r="N25" s="204">
        <f ca="1">'Pre- and Production'!AK150</f>
        <v>0</v>
      </c>
      <c r="O25" s="204">
        <f ca="1">'Pre- and Production'!AL150</f>
        <v>0</v>
      </c>
      <c r="P25" s="204">
        <f ca="1">'Pre- and Production'!AM150</f>
        <v>0</v>
      </c>
      <c r="Q25" s="204">
        <f ca="1">'Pre- and Production'!AN150</f>
        <v>0</v>
      </c>
      <c r="R25" s="53">
        <f ca="1">'Pre- and Production'!AO150</f>
        <v>0</v>
      </c>
      <c r="S25" s="205"/>
    </row>
    <row r="26" spans="2:21">
      <c r="B26" s="202" t="str">
        <f>'Pre- and Production'!Y151</f>
        <v>LANL</v>
      </c>
      <c r="C26" s="203">
        <f ca="1">'Pre- and Production'!Z151</f>
        <v>0</v>
      </c>
      <c r="D26" s="204">
        <f ca="1">'Pre- and Production'!AA151</f>
        <v>0</v>
      </c>
      <c r="E26" s="204">
        <f ca="1">'Pre- and Production'!AB151</f>
        <v>0</v>
      </c>
      <c r="F26" s="204">
        <f ca="1">'Pre- and Production'!AC151</f>
        <v>0</v>
      </c>
      <c r="G26" s="204">
        <f ca="1">'Pre- and Production'!AD151</f>
        <v>0</v>
      </c>
      <c r="H26" s="53">
        <f ca="1">'Pre- and Production'!AE151</f>
        <v>0</v>
      </c>
      <c r="I26" s="205"/>
      <c r="J26" s="201"/>
      <c r="K26" s="201"/>
      <c r="L26" s="202" t="str">
        <f>'Pre- and Production'!AI151</f>
        <v>LANL</v>
      </c>
      <c r="M26" s="203">
        <f ca="1">'Pre- and Production'!AJ151</f>
        <v>0</v>
      </c>
      <c r="N26" s="204">
        <f ca="1">'Pre- and Production'!AK151</f>
        <v>0</v>
      </c>
      <c r="O26" s="204">
        <f ca="1">'Pre- and Production'!AL151</f>
        <v>0</v>
      </c>
      <c r="P26" s="204">
        <f ca="1">'Pre- and Production'!AM151</f>
        <v>0</v>
      </c>
      <c r="Q26" s="204">
        <f ca="1">'Pre- and Production'!AN151</f>
        <v>0</v>
      </c>
      <c r="R26" s="53">
        <f ca="1">'Pre- and Production'!AO151</f>
        <v>0</v>
      </c>
      <c r="S26" s="205"/>
    </row>
    <row r="27" spans="2:21" ht="15">
      <c r="B27" s="202"/>
      <c r="C27" s="252" t="str">
        <f>'Pre- and Production'!Z152</f>
        <v>LBNL Cost</v>
      </c>
      <c r="D27" s="253"/>
      <c r="E27" s="253"/>
      <c r="F27" s="253"/>
      <c r="G27" s="253"/>
      <c r="H27" s="253"/>
      <c r="I27" s="254"/>
      <c r="J27" s="201"/>
      <c r="K27" s="201"/>
      <c r="L27" s="202"/>
      <c r="M27" s="252" t="str">
        <f>'Pre- and Production'!AJ152</f>
        <v>LBNL Cost</v>
      </c>
      <c r="N27" s="253"/>
      <c r="O27" s="253"/>
      <c r="P27" s="253"/>
      <c r="Q27" s="253"/>
      <c r="R27" s="253"/>
      <c r="S27" s="254"/>
    </row>
    <row r="28" spans="2:21" ht="15">
      <c r="B28" s="202"/>
      <c r="C28" s="206" t="str">
        <f>'Pre- and Production'!Z153</f>
        <v>Shop Cost</v>
      </c>
      <c r="D28" s="207" t="str">
        <f>'Pre- and Production'!AA153</f>
        <v>MT Cost</v>
      </c>
      <c r="E28" s="207" t="str">
        <f>'Pre- and Production'!AB153</f>
        <v>CMM</v>
      </c>
      <c r="F28" s="207" t="str">
        <f>'Pre- and Production'!AC153</f>
        <v>Engineering</v>
      </c>
      <c r="G28" s="207" t="str">
        <f>'Pre- and Production'!AD153</f>
        <v>Design</v>
      </c>
      <c r="H28" s="209" t="str">
        <f>'Pre- and Production'!AE153</f>
        <v>M&amp;S Cost</v>
      </c>
      <c r="I28" s="208" t="str">
        <f>'Pre- and Production'!AF153</f>
        <v>Totals</v>
      </c>
      <c r="J28" s="201"/>
      <c r="K28" s="201"/>
      <c r="L28" s="202"/>
      <c r="M28" s="206" t="str">
        <f>'Pre- and Production'!AJ153</f>
        <v>Shop Cost</v>
      </c>
      <c r="N28" s="207" t="str">
        <f>'Pre- and Production'!AK153</f>
        <v>MT Cost</v>
      </c>
      <c r="O28" s="207" t="str">
        <f>'Pre- and Production'!AL153</f>
        <v>CMM</v>
      </c>
      <c r="P28" s="207" t="str">
        <f>'Pre- and Production'!AM153</f>
        <v>Engineering</v>
      </c>
      <c r="Q28" s="207" t="str">
        <f>'Pre- and Production'!AN153</f>
        <v>Design</v>
      </c>
      <c r="R28" s="209" t="str">
        <f>'Pre- and Production'!AO153</f>
        <v>M&amp;S Cost</v>
      </c>
      <c r="S28" s="208" t="str">
        <f>'Pre- and Production'!AP153</f>
        <v>Totals</v>
      </c>
    </row>
    <row r="29" spans="2:21">
      <c r="B29" s="202">
        <f>'Pre- and Production'!Y154</f>
        <v>2008</v>
      </c>
      <c r="C29" s="55">
        <f ca="1">'Pre- and Production'!Z154</f>
        <v>11340</v>
      </c>
      <c r="D29" s="53">
        <f ca="1">'Pre- and Production'!AA154</f>
        <v>13302.5</v>
      </c>
      <c r="E29" s="53">
        <f ca="1">'Pre- and Production'!AB154</f>
        <v>2800</v>
      </c>
      <c r="F29" s="53">
        <f ca="1">'Pre- and Production'!AC154</f>
        <v>10560</v>
      </c>
      <c r="G29" s="53">
        <f ca="1">'Pre- and Production'!AD154</f>
        <v>0</v>
      </c>
      <c r="H29" s="53">
        <f ca="1">'Pre- and Production'!AE154</f>
        <v>9528.5</v>
      </c>
      <c r="I29" s="56">
        <f ca="1">'Pre- and Production'!AF154</f>
        <v>47531</v>
      </c>
      <c r="J29" s="201"/>
      <c r="K29" s="201"/>
      <c r="L29" s="202">
        <f>'Pre- and Production'!AI154</f>
        <v>2008</v>
      </c>
      <c r="M29" s="55">
        <f ca="1">'Pre- and Production'!AJ154</f>
        <v>2160</v>
      </c>
      <c r="N29" s="53">
        <f ca="1">'Pre- and Production'!AK154</f>
        <v>7650</v>
      </c>
      <c r="O29" s="53">
        <f ca="1">'Pre- and Production'!AL154</f>
        <v>2000</v>
      </c>
      <c r="P29" s="53">
        <f ca="1">'Pre- and Production'!AM154</f>
        <v>4730</v>
      </c>
      <c r="Q29" s="53">
        <f ca="1">'Pre- and Production'!AN154</f>
        <v>0</v>
      </c>
      <c r="R29" s="53">
        <f ca="1">'Pre- and Production'!AO154</f>
        <v>1580</v>
      </c>
      <c r="S29" s="56">
        <f ca="1">'Pre- and Production'!AP154</f>
        <v>18120</v>
      </c>
    </row>
    <row r="30" spans="2:21">
      <c r="B30" s="202">
        <f>'Pre- and Production'!Y155</f>
        <v>2009</v>
      </c>
      <c r="C30" s="55">
        <f ca="1">'Pre- and Production'!Z155</f>
        <v>0</v>
      </c>
      <c r="D30" s="53">
        <f ca="1">'Pre- and Production'!AA155</f>
        <v>0</v>
      </c>
      <c r="E30" s="53">
        <f ca="1">'Pre- and Production'!AB155</f>
        <v>0</v>
      </c>
      <c r="F30" s="53">
        <f ca="1">'Pre- and Production'!AC155</f>
        <v>0</v>
      </c>
      <c r="G30" s="53">
        <f ca="1">'Pre- and Production'!AD155</f>
        <v>0</v>
      </c>
      <c r="H30" s="53">
        <f ca="1">'Pre- and Production'!AE155</f>
        <v>0</v>
      </c>
      <c r="I30" s="56">
        <f ca="1">'Pre- and Production'!AF155</f>
        <v>0</v>
      </c>
      <c r="J30" s="201"/>
      <c r="K30" s="201"/>
      <c r="L30" s="202">
        <f>'Pre- and Production'!AI155</f>
        <v>2009</v>
      </c>
      <c r="M30" s="55">
        <f ca="1">'Pre- and Production'!AJ155</f>
        <v>0</v>
      </c>
      <c r="N30" s="53">
        <f ca="1">'Pre- and Production'!AK155</f>
        <v>0</v>
      </c>
      <c r="O30" s="53">
        <f ca="1">'Pre- and Production'!AL155</f>
        <v>0</v>
      </c>
      <c r="P30" s="53">
        <f ca="1">'Pre- and Production'!AM155</f>
        <v>0</v>
      </c>
      <c r="Q30" s="53">
        <f ca="1">'Pre- and Production'!AN155</f>
        <v>0</v>
      </c>
      <c r="R30" s="53">
        <f ca="1">'Pre- and Production'!AO155</f>
        <v>0</v>
      </c>
      <c r="S30" s="56">
        <f ca="1">'Pre- and Production'!AP155</f>
        <v>0</v>
      </c>
    </row>
    <row r="31" spans="2:21" ht="13.5" thickBot="1">
      <c r="B31" s="202">
        <f>'Pre- and Production'!Y156</f>
        <v>2010</v>
      </c>
      <c r="C31" s="57">
        <f ca="1">'Pre- and Production'!Z156</f>
        <v>0</v>
      </c>
      <c r="D31" s="58">
        <f ca="1">'Pre- and Production'!AA156</f>
        <v>0</v>
      </c>
      <c r="E31" s="58">
        <f ca="1">'Pre- and Production'!AB156</f>
        <v>0</v>
      </c>
      <c r="F31" s="58">
        <f ca="1">'Pre- and Production'!AC156</f>
        <v>0</v>
      </c>
      <c r="G31" s="58">
        <f ca="1">'Pre- and Production'!AD156</f>
        <v>0</v>
      </c>
      <c r="H31" s="58">
        <f ca="1">'Pre- and Production'!AE156</f>
        <v>0</v>
      </c>
      <c r="I31" s="59">
        <f ca="1">'Pre- and Production'!AF156</f>
        <v>0</v>
      </c>
      <c r="J31" s="201"/>
      <c r="K31" s="201"/>
      <c r="L31" s="202">
        <f>'Pre- and Production'!AI156</f>
        <v>2010</v>
      </c>
      <c r="M31" s="57">
        <f ca="1">'Pre- and Production'!AJ156</f>
        <v>0</v>
      </c>
      <c r="N31" s="58">
        <f ca="1">'Pre- and Production'!AK156</f>
        <v>0</v>
      </c>
      <c r="O31" s="58">
        <f ca="1">'Pre- and Production'!AL156</f>
        <v>0</v>
      </c>
      <c r="P31" s="58">
        <f ca="1">'Pre- and Production'!AM156</f>
        <v>0</v>
      </c>
      <c r="Q31" s="58">
        <f ca="1">'Pre- and Production'!AN156</f>
        <v>0</v>
      </c>
      <c r="R31" s="58">
        <f ca="1">'Pre- and Production'!AO156</f>
        <v>0</v>
      </c>
      <c r="S31" s="59">
        <f ca="1">'Pre- and Production'!AP156</f>
        <v>0</v>
      </c>
    </row>
    <row r="32" spans="2:21" ht="13.5" thickTop="1">
      <c r="B32" s="202"/>
      <c r="C32" s="201"/>
      <c r="D32" s="201"/>
      <c r="E32" s="201"/>
      <c r="F32" s="201"/>
      <c r="G32" s="201"/>
      <c r="H32" s="40" t="str">
        <f>'Pre- and Production'!AE157</f>
        <v>Base Cost</v>
      </c>
      <c r="I32" s="30">
        <f ca="1">'Pre- and Production'!AF157</f>
        <v>47531</v>
      </c>
      <c r="J32" s="201"/>
      <c r="K32" s="201"/>
      <c r="L32" s="202"/>
      <c r="M32" s="201"/>
      <c r="N32" s="201"/>
      <c r="O32" s="201"/>
      <c r="P32" s="201"/>
      <c r="Q32" s="201"/>
      <c r="R32" s="40" t="str">
        <f>'Pre- and Production'!AO157</f>
        <v>Contingency</v>
      </c>
      <c r="S32" s="30">
        <f ca="1">'Pre- and Production'!AP157</f>
        <v>18120</v>
      </c>
    </row>
    <row r="33" spans="2:19">
      <c r="B33" s="202"/>
      <c r="C33" s="201"/>
      <c r="D33" s="201"/>
      <c r="E33" s="201"/>
      <c r="F33" s="201"/>
      <c r="G33" s="201"/>
      <c r="I33" s="201"/>
      <c r="J33" s="201"/>
      <c r="K33" s="201"/>
      <c r="L33" s="202"/>
      <c r="M33" s="201"/>
      <c r="N33" s="201"/>
      <c r="O33" s="201"/>
      <c r="P33" s="201"/>
      <c r="Q33" s="201"/>
      <c r="R33" s="40" t="str">
        <f>'Pre- and Production'!AO158</f>
        <v>Percent</v>
      </c>
      <c r="S33" s="199">
        <f ca="1">'Pre- and Production'!AP158</f>
        <v>0.38122488481201744</v>
      </c>
    </row>
    <row r="34" spans="2:19" ht="13.5" thickBot="1">
      <c r="B34" s="202"/>
      <c r="C34" s="201"/>
      <c r="D34" s="201"/>
      <c r="E34" s="201"/>
      <c r="F34" s="201"/>
      <c r="G34" s="201"/>
      <c r="I34" s="201"/>
      <c r="J34" s="201"/>
      <c r="K34" s="201"/>
      <c r="L34" s="202"/>
      <c r="M34" s="201"/>
      <c r="N34" s="201"/>
      <c r="O34" s="201"/>
      <c r="P34" s="201"/>
      <c r="Q34" s="201"/>
      <c r="S34" s="201"/>
    </row>
    <row r="35" spans="2:19" ht="15.75" thickTop="1">
      <c r="B35" s="202"/>
      <c r="C35" s="249" t="str">
        <f>'Pre- and Production'!Z160</f>
        <v>Production Base Cost</v>
      </c>
      <c r="D35" s="250"/>
      <c r="E35" s="250"/>
      <c r="F35" s="250"/>
      <c r="G35" s="250"/>
      <c r="H35" s="250"/>
      <c r="I35" s="251"/>
      <c r="J35" s="201"/>
      <c r="K35" s="201"/>
      <c r="L35" s="202"/>
      <c r="M35" s="249" t="str">
        <f>'Pre- and Production'!AJ160</f>
        <v>Production Contingency Cost</v>
      </c>
      <c r="N35" s="250"/>
      <c r="O35" s="250"/>
      <c r="P35" s="250"/>
      <c r="Q35" s="250"/>
      <c r="R35" s="250"/>
      <c r="S35" s="251"/>
    </row>
    <row r="36" spans="2:19" ht="15">
      <c r="B36" s="202"/>
      <c r="C36" s="206" t="str">
        <f>'Pre- and Production'!Z161</f>
        <v>Shop Time</v>
      </c>
      <c r="D36" s="207" t="str">
        <f>'Pre- and Production'!AA161</f>
        <v>MT Time</v>
      </c>
      <c r="E36" s="207" t="str">
        <f>'Pre- and Production'!AB161</f>
        <v>CMM</v>
      </c>
      <c r="F36" s="207" t="str">
        <f>'Pre- and Production'!AC161</f>
        <v>Engineering</v>
      </c>
      <c r="G36" s="207" t="str">
        <f>'Pre- and Production'!AD161</f>
        <v>Design</v>
      </c>
      <c r="H36" s="209" t="str">
        <f>'Pre- and Production'!AE161</f>
        <v>M&amp;S Cost</v>
      </c>
      <c r="I36" s="208"/>
      <c r="J36" s="201"/>
      <c r="K36" s="201"/>
      <c r="L36" s="202"/>
      <c r="M36" s="206" t="str">
        <f>'Pre- and Production'!AJ161</f>
        <v>Shop Time</v>
      </c>
      <c r="N36" s="207" t="str">
        <f>'Pre- and Production'!AK161</f>
        <v>MT Time</v>
      </c>
      <c r="O36" s="207" t="str">
        <f>'Pre- and Production'!AL161</f>
        <v>CMM</v>
      </c>
      <c r="P36" s="207" t="str">
        <f>'Pre- and Production'!AM161</f>
        <v>Engineering</v>
      </c>
      <c r="Q36" s="207" t="str">
        <f>'Pre- and Production'!AN161</f>
        <v>Design</v>
      </c>
      <c r="R36" s="209" t="str">
        <f>'Pre- and Production'!AO161</f>
        <v>M&amp;S Cost</v>
      </c>
      <c r="S36" s="208"/>
    </row>
    <row r="37" spans="2:19">
      <c r="B37" s="202">
        <f>'Pre- and Production'!Y162</f>
        <v>2008</v>
      </c>
      <c r="C37" s="203">
        <f ca="1">'Pre- and Production'!Z162</f>
        <v>18.5</v>
      </c>
      <c r="D37" s="204">
        <f ca="1">'Pre- and Production'!AA162</f>
        <v>123</v>
      </c>
      <c r="E37" s="204">
        <f ca="1">'Pre- and Production'!AB162</f>
        <v>0</v>
      </c>
      <c r="F37" s="204">
        <f ca="1">'Pre- and Production'!AC162</f>
        <v>7.1</v>
      </c>
      <c r="G37" s="204">
        <f ca="1">'Pre- and Production'!AD162</f>
        <v>0</v>
      </c>
      <c r="H37" s="53">
        <f ca="1">'Pre- and Production'!AE162</f>
        <v>4232.5</v>
      </c>
      <c r="I37" s="205"/>
      <c r="J37" s="201"/>
      <c r="K37" s="201"/>
      <c r="L37" s="202">
        <f>'Pre- and Production'!AI162</f>
        <v>2008</v>
      </c>
      <c r="M37" s="203">
        <f ca="1">'Pre- and Production'!AJ162</f>
        <v>0</v>
      </c>
      <c r="N37" s="204">
        <f ca="1">'Pre- and Production'!AK162</f>
        <v>40</v>
      </c>
      <c r="O37" s="204">
        <f ca="1">'Pre- and Production'!AL162</f>
        <v>0</v>
      </c>
      <c r="P37" s="204">
        <f ca="1">'Pre- and Production'!AM162</f>
        <v>0</v>
      </c>
      <c r="Q37" s="204">
        <f ca="1">'Pre- and Production'!AN162</f>
        <v>0</v>
      </c>
      <c r="R37" s="53">
        <f ca="1">'Pre- and Production'!AO162</f>
        <v>0</v>
      </c>
      <c r="S37" s="205"/>
    </row>
    <row r="38" spans="2:19">
      <c r="B38" s="202">
        <f>'Pre- and Production'!Y163</f>
        <v>2009</v>
      </c>
      <c r="C38" s="203">
        <f ca="1">'Pre- and Production'!Z163</f>
        <v>17.5</v>
      </c>
      <c r="D38" s="204">
        <f ca="1">'Pre- and Production'!AA163</f>
        <v>128.5</v>
      </c>
      <c r="E38" s="204">
        <f ca="1">'Pre- and Production'!AB163</f>
        <v>0</v>
      </c>
      <c r="F38" s="204">
        <f ca="1">'Pre- and Production'!AC163</f>
        <v>0</v>
      </c>
      <c r="G38" s="204">
        <f ca="1">'Pre- and Production'!AD163</f>
        <v>0</v>
      </c>
      <c r="H38" s="53">
        <f ca="1">'Pre- and Production'!AE163</f>
        <v>2840</v>
      </c>
      <c r="I38" s="205"/>
      <c r="J38" s="201"/>
      <c r="K38" s="201"/>
      <c r="L38" s="202">
        <f>'Pre- and Production'!AI163</f>
        <v>2009</v>
      </c>
      <c r="M38" s="203">
        <f ca="1">'Pre- and Production'!AJ163</f>
        <v>5</v>
      </c>
      <c r="N38" s="204">
        <f ca="1">'Pre- and Production'!AK163</f>
        <v>30</v>
      </c>
      <c r="O38" s="204">
        <f ca="1">'Pre- and Production'!AL163</f>
        <v>2.5</v>
      </c>
      <c r="P38" s="204">
        <f ca="1">'Pre- and Production'!AM163</f>
        <v>1</v>
      </c>
      <c r="Q38" s="204">
        <f ca="1">'Pre- and Production'!AN163</f>
        <v>0</v>
      </c>
      <c r="R38" s="53">
        <f ca="1">'Pre- and Production'!AO163</f>
        <v>1000</v>
      </c>
      <c r="S38" s="205"/>
    </row>
    <row r="39" spans="2:19">
      <c r="B39" s="202">
        <f>'Pre- and Production'!Y164</f>
        <v>2010</v>
      </c>
      <c r="C39" s="203">
        <f ca="1">'Pre- and Production'!Z164</f>
        <v>0</v>
      </c>
      <c r="D39" s="204">
        <f ca="1">'Pre- and Production'!AA164</f>
        <v>0</v>
      </c>
      <c r="E39" s="204">
        <f ca="1">'Pre- and Production'!AB164</f>
        <v>0</v>
      </c>
      <c r="F39" s="204">
        <f ca="1">'Pre- and Production'!AC164</f>
        <v>0</v>
      </c>
      <c r="G39" s="204">
        <f ca="1">'Pre- and Production'!AD164</f>
        <v>0</v>
      </c>
      <c r="H39" s="53">
        <f ca="1">'Pre- and Production'!AE164</f>
        <v>0</v>
      </c>
      <c r="I39" s="205"/>
      <c r="J39" s="201"/>
      <c r="K39" s="201"/>
      <c r="L39" s="202">
        <f>'Pre- and Production'!AI164</f>
        <v>2010</v>
      </c>
      <c r="M39" s="203">
        <f ca="1">'Pre- and Production'!AJ164</f>
        <v>0</v>
      </c>
      <c r="N39" s="204">
        <f ca="1">'Pre- and Production'!AK164</f>
        <v>0</v>
      </c>
      <c r="O39" s="204">
        <f ca="1">'Pre- and Production'!AL164</f>
        <v>0</v>
      </c>
      <c r="P39" s="204">
        <f ca="1">'Pre- and Production'!AM164</f>
        <v>0</v>
      </c>
      <c r="Q39" s="204">
        <f ca="1">'Pre- and Production'!AN164</f>
        <v>0</v>
      </c>
      <c r="R39" s="53">
        <f ca="1">'Pre- and Production'!AO164</f>
        <v>0</v>
      </c>
      <c r="S39" s="205"/>
    </row>
    <row r="40" spans="2:19">
      <c r="B40" s="202" t="str">
        <f>'Pre- and Production'!Y165</f>
        <v>Hytec</v>
      </c>
      <c r="C40" s="203">
        <f ca="1">'Pre- and Production'!Z165</f>
        <v>0</v>
      </c>
      <c r="D40" s="204">
        <f ca="1">'Pre- and Production'!AA165</f>
        <v>0</v>
      </c>
      <c r="E40" s="204">
        <f ca="1">'Pre- and Production'!AB165</f>
        <v>0</v>
      </c>
      <c r="F40" s="204">
        <f ca="1">'Pre- and Production'!AC165</f>
        <v>0</v>
      </c>
      <c r="G40" s="204">
        <f ca="1">'Pre- and Production'!AD165</f>
        <v>0</v>
      </c>
      <c r="H40" s="53">
        <f ca="1">'Pre- and Production'!AE165</f>
        <v>0</v>
      </c>
      <c r="I40" s="205"/>
      <c r="J40" s="201"/>
      <c r="K40" s="201"/>
      <c r="L40" s="202" t="str">
        <f>'Pre- and Production'!AI165</f>
        <v>Hytec</v>
      </c>
      <c r="M40" s="203">
        <f ca="1">'Pre- and Production'!AJ165</f>
        <v>0</v>
      </c>
      <c r="N40" s="204">
        <f ca="1">'Pre- and Production'!AK165</f>
        <v>0</v>
      </c>
      <c r="O40" s="204">
        <f ca="1">'Pre- and Production'!AL165</f>
        <v>0</v>
      </c>
      <c r="P40" s="204">
        <f ca="1">'Pre- and Production'!AM165</f>
        <v>0</v>
      </c>
      <c r="Q40" s="204">
        <f ca="1">'Pre- and Production'!AN165</f>
        <v>0</v>
      </c>
      <c r="R40" s="53">
        <f ca="1">'Pre- and Production'!AO165</f>
        <v>0</v>
      </c>
      <c r="S40" s="205"/>
    </row>
    <row r="41" spans="2:19">
      <c r="B41" s="202" t="str">
        <f>'Pre- and Production'!Y166</f>
        <v>LANL</v>
      </c>
      <c r="C41" s="203">
        <f ca="1">'Pre- and Production'!Z166</f>
        <v>0</v>
      </c>
      <c r="D41" s="204">
        <f ca="1">'Pre- and Production'!AA166</f>
        <v>0</v>
      </c>
      <c r="E41" s="204">
        <f ca="1">'Pre- and Production'!AB166</f>
        <v>0</v>
      </c>
      <c r="F41" s="204">
        <f ca="1">'Pre- and Production'!AC166</f>
        <v>0</v>
      </c>
      <c r="G41" s="204">
        <f ca="1">'Pre- and Production'!AD166</f>
        <v>0</v>
      </c>
      <c r="H41" s="53">
        <f ca="1">'Pre- and Production'!AE166</f>
        <v>0</v>
      </c>
      <c r="I41" s="205"/>
      <c r="J41" s="201"/>
      <c r="K41" s="201"/>
      <c r="L41" s="202" t="str">
        <f>'Pre- and Production'!AI166</f>
        <v>LANL</v>
      </c>
      <c r="M41" s="203">
        <f ca="1">'Pre- and Production'!AJ166</f>
        <v>0</v>
      </c>
      <c r="N41" s="204">
        <f ca="1">'Pre- and Production'!AK166</f>
        <v>0</v>
      </c>
      <c r="O41" s="204">
        <f ca="1">'Pre- and Production'!AL166</f>
        <v>0</v>
      </c>
      <c r="P41" s="204">
        <f ca="1">'Pre- and Production'!AM166</f>
        <v>0</v>
      </c>
      <c r="Q41" s="204">
        <f ca="1">'Pre- and Production'!AN166</f>
        <v>0</v>
      </c>
      <c r="R41" s="53">
        <f ca="1">'Pre- and Production'!AO166</f>
        <v>0</v>
      </c>
      <c r="S41" s="205"/>
    </row>
    <row r="42" spans="2:19" ht="15">
      <c r="B42" s="202"/>
      <c r="C42" s="252" t="str">
        <f>'Pre- and Production'!Z167</f>
        <v>LBNL Cost</v>
      </c>
      <c r="D42" s="253"/>
      <c r="E42" s="253"/>
      <c r="F42" s="253"/>
      <c r="G42" s="253"/>
      <c r="H42" s="253"/>
      <c r="I42" s="254"/>
      <c r="J42" s="201"/>
      <c r="K42" s="201"/>
      <c r="L42" s="202"/>
      <c r="M42" s="252" t="str">
        <f>'Pre- and Production'!AJ167</f>
        <v>LBNL Cost</v>
      </c>
      <c r="N42" s="253"/>
      <c r="O42" s="253"/>
      <c r="P42" s="253"/>
      <c r="Q42" s="253"/>
      <c r="R42" s="253"/>
      <c r="S42" s="254"/>
    </row>
    <row r="43" spans="2:19" ht="15">
      <c r="B43" s="202"/>
      <c r="C43" s="206" t="str">
        <f>'Pre- and Production'!Z168</f>
        <v>Shop Cost</v>
      </c>
      <c r="D43" s="207" t="str">
        <f>'Pre- and Production'!AA168</f>
        <v>MT Cost</v>
      </c>
      <c r="E43" s="207" t="str">
        <f>'Pre- and Production'!AB168</f>
        <v>CMM</v>
      </c>
      <c r="F43" s="207" t="str">
        <f>'Pre- and Production'!AC168</f>
        <v>Engineering</v>
      </c>
      <c r="G43" s="207" t="str">
        <f>'Pre- and Production'!AD168</f>
        <v>Design</v>
      </c>
      <c r="H43" s="209" t="str">
        <f>'Pre- and Production'!AE168</f>
        <v>M&amp;S Cost</v>
      </c>
      <c r="I43" s="208" t="str">
        <f>'Pre- and Production'!AF168</f>
        <v>Totals</v>
      </c>
      <c r="J43" s="201"/>
      <c r="K43" s="201"/>
      <c r="L43" s="202"/>
      <c r="M43" s="206" t="str">
        <f>'Pre- and Production'!AJ168</f>
        <v>Shop Cost</v>
      </c>
      <c r="N43" s="207" t="str">
        <f>'Pre- and Production'!AK168</f>
        <v>MT Cost</v>
      </c>
      <c r="O43" s="207" t="str">
        <f>'Pre- and Production'!AL168</f>
        <v>CMM</v>
      </c>
      <c r="P43" s="207" t="str">
        <f>'Pre- and Production'!AM168</f>
        <v>Engineering</v>
      </c>
      <c r="Q43" s="207" t="str">
        <f>'Pre- and Production'!AN168</f>
        <v>Design</v>
      </c>
      <c r="R43" s="209" t="str">
        <f>'Pre- and Production'!AO168</f>
        <v>M&amp;S Cost</v>
      </c>
      <c r="S43" s="208" t="str">
        <f>'Pre- and Production'!AP168</f>
        <v>Totals</v>
      </c>
    </row>
    <row r="44" spans="2:19">
      <c r="B44" s="202">
        <f>'Pre- and Production'!Y169</f>
        <v>2008</v>
      </c>
      <c r="C44" s="55">
        <f ca="1">'Pre- and Production'!Z169</f>
        <v>1665</v>
      </c>
      <c r="D44" s="53">
        <f ca="1">'Pre- and Production'!AA169</f>
        <v>10455</v>
      </c>
      <c r="E44" s="53">
        <f ca="1">'Pre- and Production'!AB169</f>
        <v>0</v>
      </c>
      <c r="F44" s="53">
        <f ca="1">'Pre- and Production'!AC169</f>
        <v>781</v>
      </c>
      <c r="G44" s="53">
        <f ca="1">'Pre- and Production'!AD169</f>
        <v>0</v>
      </c>
      <c r="H44" s="53">
        <f ca="1">'Pre- and Production'!AE169</f>
        <v>4232.5</v>
      </c>
      <c r="I44" s="56">
        <f ca="1">'Pre- and Production'!AF169</f>
        <v>17133.5</v>
      </c>
      <c r="J44" s="201"/>
      <c r="K44" s="201"/>
      <c r="L44" s="202">
        <f>'Pre- and Production'!AI169</f>
        <v>2008</v>
      </c>
      <c r="M44" s="55">
        <f ca="1">'Pre- and Production'!AJ169</f>
        <v>0</v>
      </c>
      <c r="N44" s="53">
        <f ca="1">'Pre- and Production'!AK169</f>
        <v>3400</v>
      </c>
      <c r="O44" s="53">
        <f ca="1">'Pre- and Production'!AL169</f>
        <v>0</v>
      </c>
      <c r="P44" s="53">
        <f ca="1">'Pre- and Production'!AM169</f>
        <v>0</v>
      </c>
      <c r="Q44" s="53">
        <f ca="1">'Pre- and Production'!AN169</f>
        <v>0</v>
      </c>
      <c r="R44" s="53">
        <f ca="1">'Pre- and Production'!AO169</f>
        <v>0</v>
      </c>
      <c r="S44" s="56">
        <f ca="1">'Pre- and Production'!AP169</f>
        <v>3400</v>
      </c>
    </row>
    <row r="45" spans="2:19">
      <c r="B45" s="202">
        <f>'Pre- and Production'!Y170</f>
        <v>2009</v>
      </c>
      <c r="C45" s="55">
        <f ca="1">'Pre- and Production'!Z170</f>
        <v>1575</v>
      </c>
      <c r="D45" s="53">
        <f ca="1">'Pre- and Production'!AA170</f>
        <v>10922.5</v>
      </c>
      <c r="E45" s="53">
        <f ca="1">'Pre- and Production'!AB170</f>
        <v>0</v>
      </c>
      <c r="F45" s="53">
        <f ca="1">'Pre- and Production'!AC170</f>
        <v>0</v>
      </c>
      <c r="G45" s="53">
        <f ca="1">'Pre- and Production'!AD170</f>
        <v>0</v>
      </c>
      <c r="H45" s="53">
        <f ca="1">'Pre- and Production'!AE170</f>
        <v>2840</v>
      </c>
      <c r="I45" s="56">
        <f ca="1">'Pre- and Production'!AF170</f>
        <v>15337.5</v>
      </c>
      <c r="J45" s="201"/>
      <c r="K45" s="201"/>
      <c r="L45" s="202">
        <f>'Pre- and Production'!AI170</f>
        <v>2009</v>
      </c>
      <c r="M45" s="55">
        <f ca="1">'Pre- and Production'!AJ170</f>
        <v>450</v>
      </c>
      <c r="N45" s="53">
        <f ca="1">'Pre- and Production'!AK170</f>
        <v>2550</v>
      </c>
      <c r="O45" s="53">
        <f ca="1">'Pre- and Production'!AL170</f>
        <v>250</v>
      </c>
      <c r="P45" s="53">
        <f ca="1">'Pre- and Production'!AM170</f>
        <v>110</v>
      </c>
      <c r="Q45" s="53">
        <f ca="1">'Pre- and Production'!AN170</f>
        <v>0</v>
      </c>
      <c r="R45" s="53">
        <f ca="1">'Pre- and Production'!AO170</f>
        <v>1000</v>
      </c>
      <c r="S45" s="56">
        <f ca="1">'Pre- and Production'!AP170</f>
        <v>4360</v>
      </c>
    </row>
    <row r="46" spans="2:19" ht="13.5" thickBot="1">
      <c r="B46" s="202">
        <f>'Pre- and Production'!Y171</f>
        <v>2010</v>
      </c>
      <c r="C46" s="57">
        <f ca="1">'Pre- and Production'!Z171</f>
        <v>0</v>
      </c>
      <c r="D46" s="58">
        <f ca="1">'Pre- and Production'!AA171</f>
        <v>0</v>
      </c>
      <c r="E46" s="58">
        <f ca="1">'Pre- and Production'!AB171</f>
        <v>0</v>
      </c>
      <c r="F46" s="58">
        <f ca="1">'Pre- and Production'!AC171</f>
        <v>0</v>
      </c>
      <c r="G46" s="58">
        <f ca="1">'Pre- and Production'!AD171</f>
        <v>0</v>
      </c>
      <c r="H46" s="58">
        <f ca="1">'Pre- and Production'!AE171</f>
        <v>0</v>
      </c>
      <c r="I46" s="59">
        <f ca="1">'Pre- and Production'!AF171</f>
        <v>0</v>
      </c>
      <c r="J46" s="201"/>
      <c r="K46" s="201"/>
      <c r="L46" s="202">
        <f>'Pre- and Production'!AI171</f>
        <v>2010</v>
      </c>
      <c r="M46" s="57">
        <f ca="1">'Pre- and Production'!AJ171</f>
        <v>0</v>
      </c>
      <c r="N46" s="58">
        <f ca="1">'Pre- and Production'!AK171</f>
        <v>0</v>
      </c>
      <c r="O46" s="58">
        <f ca="1">'Pre- and Production'!AL171</f>
        <v>0</v>
      </c>
      <c r="P46" s="58">
        <f ca="1">'Pre- and Production'!AM171</f>
        <v>0</v>
      </c>
      <c r="Q46" s="58">
        <f ca="1">'Pre- and Production'!AN171</f>
        <v>0</v>
      </c>
      <c r="R46" s="58">
        <f ca="1">'Pre- and Production'!AO171</f>
        <v>0</v>
      </c>
      <c r="S46" s="59">
        <f ca="1">'Pre- and Production'!AP171</f>
        <v>0</v>
      </c>
    </row>
    <row r="47" spans="2:19" ht="13.5" thickTop="1">
      <c r="B47" s="202"/>
      <c r="C47" s="201"/>
      <c r="D47" s="201"/>
      <c r="E47" s="201"/>
      <c r="F47" s="201"/>
      <c r="G47" s="201"/>
      <c r="H47" s="40" t="str">
        <f>'Pre- and Production'!AE172</f>
        <v>Base Cost</v>
      </c>
      <c r="I47" s="30">
        <f ca="1">'Pre- and Production'!AF172</f>
        <v>32471</v>
      </c>
      <c r="J47" s="201"/>
      <c r="K47" s="201"/>
      <c r="L47" s="202"/>
      <c r="M47" s="201"/>
      <c r="N47" s="201"/>
      <c r="O47" s="201"/>
      <c r="P47" s="201"/>
      <c r="Q47" s="201"/>
      <c r="R47" s="40" t="str">
        <f>'Pre- and Production'!AO172</f>
        <v>Contingency</v>
      </c>
      <c r="S47" s="30">
        <f ca="1">'Pre- and Production'!AP172</f>
        <v>7760</v>
      </c>
    </row>
    <row r="48" spans="2:19">
      <c r="B48" s="202"/>
      <c r="C48" s="201"/>
      <c r="D48" s="201"/>
      <c r="E48" s="201"/>
      <c r="F48" s="201"/>
      <c r="G48" s="201"/>
      <c r="I48" s="201"/>
      <c r="J48" s="201"/>
      <c r="K48" s="201"/>
      <c r="L48" s="202"/>
      <c r="M48" s="201"/>
      <c r="N48" s="201"/>
      <c r="O48" s="201"/>
      <c r="P48" s="201"/>
      <c r="Q48" s="201"/>
      <c r="R48" s="40" t="str">
        <f>'Pre- and Production'!AO173</f>
        <v>Percent</v>
      </c>
      <c r="S48" s="199">
        <f ca="1">'Pre- and Production'!AP173</f>
        <v>0.23898247667149147</v>
      </c>
    </row>
  </sheetData>
  <mergeCells count="12"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  <mergeCell ref="C42:I42"/>
    <mergeCell ref="M42:S42"/>
  </mergeCells>
  <phoneticPr fontId="20" type="noConversion"/>
  <pageMargins left="0.49" right="0.46" top="1.1000000000000001" bottom="0.75" header="0.3" footer="0.3"/>
  <pageSetup paperSize="9" scale="80" orientation="landscape" horizontalDpi="4294967293" verticalDpi="0" r:id="rId1"/>
  <headerFooter>
    <oddHeader>&amp;C&amp;16PHENIX STAVE COST SUMMARY</oddHeader>
    <oddFooter>&amp;LReleased 9-Nov 2007&amp;C&amp;F&amp;RE Anderssen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Rates</vt:lpstr>
      <vt:lpstr>Pre- and Production</vt:lpstr>
      <vt:lpstr>SUMMARY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Eric Anderssen</cp:lastModifiedBy>
  <cp:lastPrinted>2007-11-09T19:49:45Z</cp:lastPrinted>
  <dcterms:created xsi:type="dcterms:W3CDTF">2000-10-18T16:25:26Z</dcterms:created>
  <dcterms:modified xsi:type="dcterms:W3CDTF">2007-11-19T13:20:40Z</dcterms:modified>
</cp:coreProperties>
</file>