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3730" windowHeight="13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Sheet1!$B$3:$W$30</definedName>
  </definedNames>
  <calcPr calcId="125725"/>
</workbook>
</file>

<file path=xl/calcChain.xml><?xml version="1.0" encoding="utf-8"?>
<calcChain xmlns="http://schemas.openxmlformats.org/spreadsheetml/2006/main">
  <c r="T12" i="1"/>
  <c r="T20"/>
  <c r="E5"/>
  <c r="E10"/>
  <c r="E15"/>
  <c r="S18"/>
  <c r="S17"/>
  <c r="S16"/>
  <c r="S15" s="1"/>
  <c r="S13"/>
  <c r="R20"/>
  <c r="S11"/>
  <c r="S8"/>
  <c r="S7"/>
  <c r="S5" s="1"/>
  <c r="S6"/>
  <c r="T7"/>
  <c r="P12"/>
  <c r="Q12"/>
  <c r="P13"/>
  <c r="U7"/>
  <c r="U18"/>
  <c r="U17"/>
  <c r="U15" s="1"/>
  <c r="U16"/>
  <c r="U13"/>
  <c r="U11"/>
  <c r="U6"/>
  <c r="P20"/>
  <c r="Q18"/>
  <c r="Q17"/>
  <c r="Q16"/>
  <c r="Q13"/>
  <c r="Q11"/>
  <c r="Q7"/>
  <c r="Q8"/>
  <c r="Q6"/>
  <c r="D6"/>
  <c r="O6"/>
  <c r="D7"/>
  <c r="D17"/>
  <c r="M17"/>
  <c r="D8"/>
  <c r="M8"/>
  <c r="M7"/>
  <c r="O8"/>
  <c r="O7"/>
  <c r="D18"/>
  <c r="M18"/>
  <c r="D12"/>
  <c r="M12"/>
  <c r="D13"/>
  <c r="M13"/>
  <c r="L8"/>
  <c r="L20"/>
  <c r="N8"/>
  <c r="N20"/>
  <c r="N12"/>
  <c r="G25"/>
  <c r="G24" s="1"/>
  <c r="G23" s="1"/>
  <c r="K9"/>
  <c r="I16"/>
  <c r="I17"/>
  <c r="O18"/>
  <c r="O17"/>
  <c r="O16"/>
  <c r="K13"/>
  <c r="K12"/>
  <c r="K11"/>
  <c r="K10"/>
  <c r="K8"/>
  <c r="K7"/>
  <c r="K6"/>
  <c r="K18"/>
  <c r="K17"/>
  <c r="K16"/>
  <c r="I13"/>
  <c r="I12"/>
  <c r="I11"/>
  <c r="I8"/>
  <c r="I7"/>
  <c r="I6"/>
  <c r="I5"/>
  <c r="I20"/>
  <c r="I18"/>
  <c r="G13"/>
  <c r="G12"/>
  <c r="G11"/>
  <c r="G10"/>
  <c r="G8"/>
  <c r="G7"/>
  <c r="G6"/>
  <c r="G17"/>
  <c r="G18"/>
  <c r="G16"/>
  <c r="O15"/>
  <c r="I15"/>
  <c r="I10"/>
  <c r="G5"/>
  <c r="K15"/>
  <c r="K5"/>
  <c r="K20"/>
  <c r="Q15"/>
  <c r="G15"/>
  <c r="G20"/>
  <c r="U8"/>
  <c r="U5"/>
  <c r="O12"/>
  <c r="O13"/>
  <c r="D11"/>
  <c r="M11"/>
  <c r="M10"/>
  <c r="D16"/>
  <c r="M16"/>
  <c r="M6"/>
  <c r="M5"/>
  <c r="M15"/>
  <c r="O5"/>
  <c r="O11"/>
  <c r="O10"/>
  <c r="O20"/>
  <c r="M20"/>
  <c r="Q10"/>
  <c r="U12" l="1"/>
  <c r="U10" s="1"/>
  <c r="U20" s="1"/>
  <c r="V15"/>
  <c r="S12"/>
  <c r="S10" s="1"/>
  <c r="S20" s="1"/>
  <c r="Q5"/>
  <c r="V5" s="1"/>
  <c r="W5" s="1"/>
  <c r="V10" l="1"/>
  <c r="W15"/>
  <c r="Q20"/>
  <c r="E20"/>
  <c r="W10" l="1"/>
  <c r="W20" s="1"/>
  <c r="V20"/>
</calcChain>
</file>

<file path=xl/sharedStrings.xml><?xml version="1.0" encoding="utf-8"?>
<sst xmlns="http://schemas.openxmlformats.org/spreadsheetml/2006/main" count="65" uniqueCount="35">
  <si>
    <t>Eng</t>
  </si>
  <si>
    <t>Tech</t>
  </si>
  <si>
    <t>Procurement</t>
  </si>
  <si>
    <t>Shop</t>
  </si>
  <si>
    <t>July</t>
  </si>
  <si>
    <t>August</t>
  </si>
  <si>
    <t>September</t>
  </si>
  <si>
    <t>October</t>
  </si>
  <si>
    <t>November</t>
  </si>
  <si>
    <t>December</t>
  </si>
  <si>
    <t>HRS</t>
  </si>
  <si>
    <t>Cost</t>
  </si>
  <si>
    <t>YTD</t>
  </si>
  <si>
    <t>Totals</t>
  </si>
  <si>
    <t>2.3.2 Tooling</t>
  </si>
  <si>
    <t>WBS Pixel Staves</t>
  </si>
  <si>
    <t>2.3.3 Fabrication</t>
  </si>
  <si>
    <t>2.3.4 Material</t>
  </si>
  <si>
    <t>$35k</t>
  </si>
  <si>
    <t>$83k</t>
  </si>
  <si>
    <t>$15k</t>
  </si>
  <si>
    <t>Percent Completion based on hours worked</t>
  </si>
  <si>
    <t>Budgeted</t>
  </si>
  <si>
    <t>09 rate</t>
  </si>
  <si>
    <t>08 rate</t>
  </si>
  <si>
    <t>Progress as of end of October</t>
  </si>
  <si>
    <t>ETC</t>
  </si>
  <si>
    <t>Complete.</t>
  </si>
  <si>
    <t>Reserve</t>
  </si>
  <si>
    <t>January</t>
  </si>
  <si>
    <t>Omega</t>
  </si>
  <si>
    <t>Bare Stave</t>
  </si>
  <si>
    <t>Stave assembly tooling 'complete' (assuming first article compatibility with RIKEN module mount tooling).  Only remaining tooling is Stave Survey Tool.</t>
  </si>
  <si>
    <t>W/Blocks</t>
  </si>
  <si>
    <t>Remaining shop time and procurement is to re-fabricate PEEK Blocks.  Below ETC are the number of parts/assemblies complete.  For work complete to date, ETC is tracking 'well' with hours--i.e. still $19.4k in the hole.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</si>
</sst>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164" fontId="1" fillId="0" borderId="4" xfId="0" applyNumberFormat="1" applyFont="1" applyBorder="1"/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left" indent="1"/>
    </xf>
    <xf numFmtId="0" fontId="0" fillId="0" borderId="0" xfId="0" applyBorder="1"/>
    <xf numFmtId="164" fontId="0" fillId="0" borderId="0" xfId="0" applyNumberFormat="1" applyBorder="1"/>
    <xf numFmtId="164" fontId="0" fillId="0" borderId="8" xfId="0" applyNumberFormat="1" applyBorder="1"/>
    <xf numFmtId="0" fontId="1" fillId="0" borderId="7" xfId="0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0" fillId="0" borderId="2" xfId="0" applyBorder="1"/>
    <xf numFmtId="164" fontId="0" fillId="0" borderId="2" xfId="0" applyNumberFormat="1" applyBorder="1"/>
    <xf numFmtId="164" fontId="0" fillId="0" borderId="9" xfId="0" applyNumberForma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12" xfId="0" applyBorder="1" applyAlignment="1">
      <alignment horizontal="left" indent="1"/>
    </xf>
    <xf numFmtId="0" fontId="0" fillId="0" borderId="13" xfId="0" applyBorder="1"/>
    <xf numFmtId="164" fontId="0" fillId="0" borderId="13" xfId="0" applyNumberFormat="1" applyBorder="1"/>
    <xf numFmtId="0" fontId="0" fillId="0" borderId="14" xfId="0" applyBorder="1"/>
    <xf numFmtId="164" fontId="0" fillId="0" borderId="14" xfId="0" applyNumberFormat="1" applyBorder="1"/>
    <xf numFmtId="164" fontId="0" fillId="0" borderId="15" xfId="0" applyNumberForma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/>
    <xf numFmtId="164" fontId="1" fillId="0" borderId="17" xfId="0" applyNumberFormat="1" applyFont="1" applyBorder="1"/>
    <xf numFmtId="0" fontId="1" fillId="0" borderId="18" xfId="0" applyFont="1" applyBorder="1"/>
    <xf numFmtId="164" fontId="1" fillId="0" borderId="18" xfId="0" applyNumberFormat="1" applyFont="1" applyBorder="1"/>
    <xf numFmtId="164" fontId="1" fillId="0" borderId="19" xfId="0" applyNumberFormat="1" applyFont="1" applyBorder="1"/>
    <xf numFmtId="0" fontId="2" fillId="0" borderId="20" xfId="0" applyFont="1" applyBorder="1"/>
    <xf numFmtId="0" fontId="1" fillId="0" borderId="16" xfId="0" applyFont="1" applyBorder="1"/>
    <xf numFmtId="9" fontId="1" fillId="0" borderId="21" xfId="0" applyNumberFormat="1" applyFont="1" applyBorder="1" applyAlignment="1">
      <alignment horizontal="center"/>
    </xf>
    <xf numFmtId="9" fontId="1" fillId="0" borderId="21" xfId="0" applyNumberFormat="1" applyFont="1" applyBorder="1"/>
    <xf numFmtId="9" fontId="1" fillId="0" borderId="22" xfId="0" applyNumberFormat="1" applyFont="1" applyBorder="1" applyAlignment="1">
      <alignment horizontal="center"/>
    </xf>
    <xf numFmtId="9" fontId="1" fillId="0" borderId="18" xfId="0" applyNumberFormat="1" applyFont="1" applyBorder="1" applyAlignment="1">
      <alignment horizontal="center"/>
    </xf>
    <xf numFmtId="9" fontId="1" fillId="0" borderId="18" xfId="0" applyNumberFormat="1" applyFont="1" applyBorder="1"/>
    <xf numFmtId="9" fontId="1" fillId="0" borderId="19" xfId="0" applyNumberFormat="1" applyFont="1" applyBorder="1" applyAlignment="1">
      <alignment horizontal="center"/>
    </xf>
    <xf numFmtId="0" fontId="1" fillId="0" borderId="3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9" fontId="1" fillId="0" borderId="23" xfId="0" applyNumberFormat="1" applyFont="1" applyBorder="1" applyAlignment="1">
      <alignment horizontal="center"/>
    </xf>
    <xf numFmtId="9" fontId="1" fillId="0" borderId="24" xfId="0" applyNumberFormat="1" applyFont="1" applyBorder="1" applyAlignment="1">
      <alignment horizontal="center"/>
    </xf>
    <xf numFmtId="0" fontId="0" fillId="0" borderId="0" xfId="0" quotePrefix="1"/>
    <xf numFmtId="0" fontId="0" fillId="0" borderId="25" xfId="0" applyFill="1" applyBorder="1" applyAlignment="1">
      <alignment horizontal="center"/>
    </xf>
    <xf numFmtId="164" fontId="1" fillId="0" borderId="16" xfId="0" applyNumberFormat="1" applyFont="1" applyBorder="1"/>
    <xf numFmtId="164" fontId="1" fillId="0" borderId="26" xfId="0" applyNumberFormat="1" applyFont="1" applyBorder="1"/>
    <xf numFmtId="0" fontId="0" fillId="0" borderId="7" xfId="0" applyBorder="1"/>
    <xf numFmtId="0" fontId="0" fillId="0" borderId="27" xfId="0" applyBorder="1"/>
    <xf numFmtId="0" fontId="1" fillId="0" borderId="28" xfId="0" applyFont="1" applyBorder="1"/>
    <xf numFmtId="0" fontId="0" fillId="0" borderId="29" xfId="0" applyBorder="1"/>
    <xf numFmtId="0" fontId="0" fillId="0" borderId="30" xfId="0" applyBorder="1"/>
    <xf numFmtId="0" fontId="1" fillId="0" borderId="31" xfId="0" applyFont="1" applyBorder="1"/>
    <xf numFmtId="0" fontId="0" fillId="0" borderId="32" xfId="0" applyBorder="1"/>
    <xf numFmtId="0" fontId="1" fillId="0" borderId="28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1" fillId="0" borderId="17" xfId="0" applyFont="1" applyBorder="1" applyAlignment="1">
      <alignment horizontal="center"/>
    </xf>
    <xf numFmtId="164" fontId="1" fillId="0" borderId="34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9" fontId="4" fillId="0" borderId="16" xfId="0" applyNumberFormat="1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W30"/>
  <sheetViews>
    <sheetView tabSelected="1" workbookViewId="0">
      <selection activeCell="R32" sqref="R32"/>
    </sheetView>
  </sheetViews>
  <sheetFormatPr defaultRowHeight="15"/>
  <cols>
    <col min="2" max="2" width="20.140625" bestFit="1" customWidth="1"/>
    <col min="3" max="4" width="9.140625" customWidth="1"/>
    <col min="5" max="5" width="10.5703125" bestFit="1" customWidth="1"/>
    <col min="6" max="6" width="9.140625" hidden="1" customWidth="1"/>
    <col min="7" max="10" width="15.7109375" hidden="1" customWidth="1"/>
    <col min="11" max="11" width="15.7109375" customWidth="1"/>
    <col min="12" max="12" width="15.7109375" hidden="1" customWidth="1"/>
    <col min="13" max="13" width="15.7109375" customWidth="1"/>
    <col min="14" max="14" width="15.7109375" hidden="1" customWidth="1"/>
    <col min="15" max="15" width="15.7109375" customWidth="1"/>
    <col min="16" max="16" width="15.7109375" hidden="1" customWidth="1"/>
    <col min="17" max="19" width="15.7109375" customWidth="1"/>
    <col min="20" max="20" width="10.28515625" bestFit="1" customWidth="1"/>
    <col min="21" max="21" width="10.5703125" bestFit="1" customWidth="1"/>
    <col min="22" max="22" width="12" bestFit="1" customWidth="1"/>
    <col min="23" max="23" width="11.42578125" bestFit="1" customWidth="1"/>
  </cols>
  <sheetData>
    <row r="3" spans="2:23" s="3" customFormat="1" ht="18.75">
      <c r="E3" s="39"/>
      <c r="F3" s="67" t="s">
        <v>4</v>
      </c>
      <c r="G3" s="67"/>
      <c r="H3" s="67" t="s">
        <v>5</v>
      </c>
      <c r="I3" s="67"/>
      <c r="J3" s="67" t="s">
        <v>6</v>
      </c>
      <c r="K3" s="67"/>
      <c r="L3" s="67" t="s">
        <v>7</v>
      </c>
      <c r="M3" s="67"/>
      <c r="N3" s="67" t="s">
        <v>8</v>
      </c>
      <c r="O3" s="67"/>
      <c r="P3" s="67" t="s">
        <v>9</v>
      </c>
      <c r="Q3" s="67"/>
      <c r="R3" s="67" t="s">
        <v>29</v>
      </c>
      <c r="S3" s="67"/>
      <c r="T3" s="67" t="s">
        <v>26</v>
      </c>
      <c r="U3" s="67"/>
      <c r="V3" s="67" t="s">
        <v>13</v>
      </c>
      <c r="W3" s="67"/>
    </row>
    <row r="4" spans="2:23" ht="19.5" thickBot="1">
      <c r="B4" s="1" t="s">
        <v>15</v>
      </c>
      <c r="C4" s="51" t="s">
        <v>24</v>
      </c>
      <c r="D4" s="51" t="s">
        <v>23</v>
      </c>
      <c r="E4" s="2" t="s">
        <v>12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6" t="s">
        <v>10</v>
      </c>
      <c r="S4" s="6" t="s">
        <v>11</v>
      </c>
      <c r="T4" s="6" t="s">
        <v>10</v>
      </c>
      <c r="U4" s="6" t="s">
        <v>11</v>
      </c>
      <c r="V4" s="52" t="s">
        <v>26</v>
      </c>
      <c r="W4" s="52" t="s">
        <v>28</v>
      </c>
    </row>
    <row r="5" spans="2:23" s="1" customFormat="1" ht="19.5" thickBot="1">
      <c r="B5" s="7" t="s">
        <v>14</v>
      </c>
      <c r="C5" s="8"/>
      <c r="D5" s="8"/>
      <c r="E5" s="9">
        <f>SUM(F5:S5)</f>
        <v>25550.78</v>
      </c>
      <c r="F5" s="26"/>
      <c r="G5" s="11">
        <f>SUM(G6:G9)</f>
        <v>0</v>
      </c>
      <c r="H5" s="26"/>
      <c r="I5" s="11">
        <f>SUM(I6:I9)</f>
        <v>2528</v>
      </c>
      <c r="J5" s="26"/>
      <c r="K5" s="11">
        <f>SUM(K6:K9)</f>
        <v>4455</v>
      </c>
      <c r="L5" s="26"/>
      <c r="M5" s="11">
        <f>SUM(M6:M9)</f>
        <v>5008.5</v>
      </c>
      <c r="N5" s="26"/>
      <c r="O5" s="11">
        <f>SUM(O6:O9)</f>
        <v>10582.8</v>
      </c>
      <c r="P5" s="26"/>
      <c r="Q5" s="11">
        <f>SUM(Q6:Q9)</f>
        <v>2976.4800000000005</v>
      </c>
      <c r="R5" s="57"/>
      <c r="S5" s="12">
        <f>SUM(S6:S9)</f>
        <v>0</v>
      </c>
      <c r="T5" s="26"/>
      <c r="U5" s="12">
        <f>SUM(U6:U9)</f>
        <v>7174.08</v>
      </c>
      <c r="V5" s="53">
        <f>E5+U5</f>
        <v>32724.86</v>
      </c>
      <c r="W5" s="54">
        <f>35000-V5</f>
        <v>2275.1399999999994</v>
      </c>
    </row>
    <row r="6" spans="2:23">
      <c r="B6" s="13" t="s">
        <v>0</v>
      </c>
      <c r="C6" s="14">
        <v>158</v>
      </c>
      <c r="D6" s="14">
        <f>C6*1.07</f>
        <v>169.06</v>
      </c>
      <c r="E6" s="15"/>
      <c r="F6" s="4">
        <v>0</v>
      </c>
      <c r="G6" s="5">
        <f>F6*$C6</f>
        <v>0</v>
      </c>
      <c r="H6" s="4">
        <v>16</v>
      </c>
      <c r="I6" s="5">
        <f>H6*$C6</f>
        <v>2528</v>
      </c>
      <c r="J6" s="4">
        <v>8</v>
      </c>
      <c r="K6" s="5">
        <f>J6*$C6</f>
        <v>1264</v>
      </c>
      <c r="L6" s="4"/>
      <c r="M6" s="5">
        <f>L6*$D6</f>
        <v>0</v>
      </c>
      <c r="N6" s="4">
        <v>24</v>
      </c>
      <c r="O6" s="5">
        <f>N6*$D6</f>
        <v>4057.44</v>
      </c>
      <c r="P6" s="4"/>
      <c r="Q6" s="5">
        <f>P6*$D6</f>
        <v>0</v>
      </c>
      <c r="R6" s="58"/>
      <c r="S6" s="16">
        <f>R6*$D6</f>
        <v>0</v>
      </c>
      <c r="T6" s="4"/>
      <c r="U6" s="16">
        <f>T6*$D6</f>
        <v>0</v>
      </c>
      <c r="V6" s="55"/>
      <c r="W6" s="56"/>
    </row>
    <row r="7" spans="2:23">
      <c r="B7" s="13" t="s">
        <v>1</v>
      </c>
      <c r="C7" s="14">
        <v>117</v>
      </c>
      <c r="D7" s="14">
        <f>C7*1.06</f>
        <v>124.02000000000001</v>
      </c>
      <c r="E7" s="15"/>
      <c r="F7" s="4">
        <v>0</v>
      </c>
      <c r="G7" s="5">
        <f t="shared" ref="G7:I8" si="0">F7*$C7</f>
        <v>0</v>
      </c>
      <c r="H7" s="4">
        <v>0</v>
      </c>
      <c r="I7" s="5">
        <f t="shared" si="0"/>
        <v>0</v>
      </c>
      <c r="J7" s="4">
        <v>0</v>
      </c>
      <c r="K7" s="5">
        <f>J7*$C7</f>
        <v>0</v>
      </c>
      <c r="L7" s="4">
        <v>0</v>
      </c>
      <c r="M7" s="5">
        <f>L7*$D7</f>
        <v>0</v>
      </c>
      <c r="N7" s="4">
        <v>16</v>
      </c>
      <c r="O7" s="5">
        <f>N7*$D7</f>
        <v>1984.3200000000002</v>
      </c>
      <c r="P7" s="4">
        <v>24</v>
      </c>
      <c r="Q7" s="5">
        <f>P7*$D7</f>
        <v>2976.4800000000005</v>
      </c>
      <c r="R7" s="58">
        <v>0</v>
      </c>
      <c r="S7" s="16">
        <f>R7*$D7</f>
        <v>0</v>
      </c>
      <c r="T7" s="4">
        <f>4*8</f>
        <v>32</v>
      </c>
      <c r="U7" s="16">
        <f t="shared" ref="U7:U8" si="1">T7*$D7</f>
        <v>3968.6400000000003</v>
      </c>
      <c r="V7" s="55"/>
      <c r="W7" s="56"/>
    </row>
    <row r="8" spans="2:23">
      <c r="B8" s="13" t="s">
        <v>3</v>
      </c>
      <c r="C8" s="14">
        <v>126</v>
      </c>
      <c r="D8" s="14">
        <f>C8*1.06</f>
        <v>133.56</v>
      </c>
      <c r="E8" s="15"/>
      <c r="F8" s="4">
        <v>0</v>
      </c>
      <c r="G8" s="5">
        <f t="shared" si="0"/>
        <v>0</v>
      </c>
      <c r="H8" s="4">
        <v>0</v>
      </c>
      <c r="I8" s="5">
        <f t="shared" si="0"/>
        <v>0</v>
      </c>
      <c r="J8" s="4">
        <v>14.5</v>
      </c>
      <c r="K8" s="5">
        <f>J8*$C8</f>
        <v>1827</v>
      </c>
      <c r="L8" s="4">
        <f>36.5+1</f>
        <v>37.5</v>
      </c>
      <c r="M8" s="5">
        <f>L8*$D8</f>
        <v>5008.5</v>
      </c>
      <c r="N8" s="4">
        <f>16+17+1</f>
        <v>34</v>
      </c>
      <c r="O8" s="5">
        <f>N8*$D8</f>
        <v>4541.04</v>
      </c>
      <c r="P8" s="4"/>
      <c r="Q8" s="5">
        <f>P8*$D8</f>
        <v>0</v>
      </c>
      <c r="R8" s="58"/>
      <c r="S8" s="16">
        <f>R8*$D8</f>
        <v>0</v>
      </c>
      <c r="T8" s="4">
        <v>24</v>
      </c>
      <c r="U8" s="16">
        <f t="shared" si="1"/>
        <v>3205.44</v>
      </c>
      <c r="V8" s="55"/>
      <c r="W8" s="56"/>
    </row>
    <row r="9" spans="2:23" ht="15.75" thickBot="1">
      <c r="B9" s="27" t="s">
        <v>2</v>
      </c>
      <c r="C9" s="28"/>
      <c r="D9" s="28"/>
      <c r="E9" s="29"/>
      <c r="F9" s="30"/>
      <c r="G9" s="31">
        <v>0</v>
      </c>
      <c r="H9" s="30"/>
      <c r="I9" s="31">
        <v>0</v>
      </c>
      <c r="J9" s="30"/>
      <c r="K9" s="31">
        <f>2889-K19</f>
        <v>1364</v>
      </c>
      <c r="L9" s="30"/>
      <c r="M9" s="31">
        <v>0</v>
      </c>
      <c r="N9" s="30"/>
      <c r="O9" s="31">
        <v>0</v>
      </c>
      <c r="P9" s="30"/>
      <c r="Q9" s="31">
        <v>0</v>
      </c>
      <c r="R9" s="59"/>
      <c r="S9" s="32">
        <v>0</v>
      </c>
      <c r="T9" s="30"/>
      <c r="U9" s="32">
        <v>0</v>
      </c>
      <c r="V9" s="55"/>
      <c r="W9" s="56"/>
    </row>
    <row r="10" spans="2:23" s="1" customFormat="1" ht="19.5" thickBot="1">
      <c r="B10" s="17" t="s">
        <v>16</v>
      </c>
      <c r="C10" s="18"/>
      <c r="D10" s="18"/>
      <c r="E10" s="19">
        <f>SUM(F10:S10)</f>
        <v>53607.54</v>
      </c>
      <c r="F10" s="23"/>
      <c r="G10" s="24">
        <f>SUM(G11:G14)</f>
        <v>0</v>
      </c>
      <c r="H10" s="23"/>
      <c r="I10" s="24">
        <f>SUM(I11:I14)</f>
        <v>1264</v>
      </c>
      <c r="J10" s="23"/>
      <c r="K10" s="24">
        <f>SUM(K11:K14)</f>
        <v>7231</v>
      </c>
      <c r="L10" s="23"/>
      <c r="M10" s="24">
        <f>SUM(M11:M14)</f>
        <v>7067.0000000000009</v>
      </c>
      <c r="N10" s="23"/>
      <c r="O10" s="24">
        <f>SUM(O11:O14)</f>
        <v>8099.46</v>
      </c>
      <c r="P10" s="23"/>
      <c r="Q10" s="24">
        <f>SUM(Q11:Q14)</f>
        <v>22993.620000000003</v>
      </c>
      <c r="R10" s="60"/>
      <c r="S10" s="25">
        <f>SUM(S11:S14)</f>
        <v>6952.4600000000009</v>
      </c>
      <c r="T10" s="23"/>
      <c r="U10" s="25">
        <f>SUM(U11:U14)</f>
        <v>50818.62</v>
      </c>
      <c r="V10" s="53">
        <f>E10+U10</f>
        <v>104426.16</v>
      </c>
      <c r="W10" s="54">
        <f>83000-V10</f>
        <v>-21426.160000000003</v>
      </c>
    </row>
    <row r="11" spans="2:23">
      <c r="B11" s="13" t="s">
        <v>0</v>
      </c>
      <c r="C11" s="14">
        <v>158</v>
      </c>
      <c r="D11" s="14">
        <f>D6</f>
        <v>169.06</v>
      </c>
      <c r="E11" s="15"/>
      <c r="F11" s="4">
        <v>0</v>
      </c>
      <c r="G11" s="5">
        <f>F11*$C11</f>
        <v>0</v>
      </c>
      <c r="H11" s="4">
        <v>8</v>
      </c>
      <c r="I11" s="5">
        <f>H11*$C11</f>
        <v>1264</v>
      </c>
      <c r="J11" s="4">
        <v>8</v>
      </c>
      <c r="K11" s="5">
        <f>J11*$C11</f>
        <v>1264</v>
      </c>
      <c r="L11" s="4"/>
      <c r="M11" s="5">
        <f>L11*$D11</f>
        <v>0</v>
      </c>
      <c r="N11" s="4"/>
      <c r="O11" s="5">
        <f>N11*$D11</f>
        <v>0</v>
      </c>
      <c r="P11" s="4">
        <v>8</v>
      </c>
      <c r="Q11" s="5">
        <f>P11*$D11</f>
        <v>1352.48</v>
      </c>
      <c r="R11" s="58">
        <v>8</v>
      </c>
      <c r="S11" s="16">
        <f>R11*$D11</f>
        <v>1352.48</v>
      </c>
      <c r="T11" s="4">
        <v>32</v>
      </c>
      <c r="U11" s="16">
        <f>T11*$D11</f>
        <v>5409.92</v>
      </c>
      <c r="V11" s="55"/>
      <c r="W11" s="56"/>
    </row>
    <row r="12" spans="2:23">
      <c r="B12" s="13" t="s">
        <v>1</v>
      </c>
      <c r="C12" s="14">
        <v>117</v>
      </c>
      <c r="D12" s="14">
        <f>D7</f>
        <v>124.02000000000001</v>
      </c>
      <c r="E12" s="15"/>
      <c r="F12" s="4">
        <v>0</v>
      </c>
      <c r="G12" s="5">
        <f t="shared" ref="G12:I13" si="2">F12*$C12</f>
        <v>0</v>
      </c>
      <c r="H12" s="4">
        <v>0</v>
      </c>
      <c r="I12" s="5">
        <f t="shared" si="2"/>
        <v>0</v>
      </c>
      <c r="J12" s="4">
        <v>51</v>
      </c>
      <c r="K12" s="5">
        <f>J12*$C12</f>
        <v>5967</v>
      </c>
      <c r="L12" s="4">
        <v>50</v>
      </c>
      <c r="M12" s="5">
        <f>L12*$D12</f>
        <v>6201.0000000000009</v>
      </c>
      <c r="N12" s="4">
        <f>77-16</f>
        <v>61</v>
      </c>
      <c r="O12" s="5">
        <f>N12*$D12</f>
        <v>7565.22</v>
      </c>
      <c r="P12" s="4">
        <f>82-24</f>
        <v>58</v>
      </c>
      <c r="Q12" s="5">
        <f>P12*$D12</f>
        <v>7193.1600000000008</v>
      </c>
      <c r="R12" s="58">
        <v>29</v>
      </c>
      <c r="S12" s="16">
        <f>R12*$D12</f>
        <v>3596.5800000000004</v>
      </c>
      <c r="T12" s="4">
        <f>(45*8)-U22*2-U23*1-U24*1</f>
        <v>315</v>
      </c>
      <c r="U12" s="16">
        <f t="shared" ref="U12:U13" si="3">T12*$D12</f>
        <v>39066.300000000003</v>
      </c>
      <c r="V12" s="55"/>
      <c r="W12" s="56"/>
    </row>
    <row r="13" spans="2:23">
      <c r="B13" s="13" t="s">
        <v>3</v>
      </c>
      <c r="C13" s="14">
        <v>126</v>
      </c>
      <c r="D13" s="14">
        <f>D8</f>
        <v>133.56</v>
      </c>
      <c r="E13" s="15"/>
      <c r="F13" s="4">
        <v>0</v>
      </c>
      <c r="G13" s="5">
        <f t="shared" si="2"/>
        <v>0</v>
      </c>
      <c r="H13" s="4">
        <v>0</v>
      </c>
      <c r="I13" s="5">
        <f t="shared" si="2"/>
        <v>0</v>
      </c>
      <c r="J13" s="4">
        <v>0</v>
      </c>
      <c r="K13" s="5">
        <f>J13*$C13</f>
        <v>0</v>
      </c>
      <c r="L13" s="4"/>
      <c r="M13" s="5">
        <f>L13*$D13</f>
        <v>0</v>
      </c>
      <c r="N13" s="4">
        <v>4</v>
      </c>
      <c r="O13" s="5">
        <f>N13*$D13</f>
        <v>534.24</v>
      </c>
      <c r="P13" s="4">
        <f>185.5-90</f>
        <v>95.5</v>
      </c>
      <c r="Q13" s="5">
        <f>P13*$D13</f>
        <v>12754.98</v>
      </c>
      <c r="R13" s="58">
        <v>15</v>
      </c>
      <c r="S13" s="16">
        <f>R13*$D13</f>
        <v>2003.4</v>
      </c>
      <c r="T13" s="4">
        <v>40</v>
      </c>
      <c r="U13" s="16">
        <f t="shared" si="3"/>
        <v>5342.4</v>
      </c>
      <c r="V13" s="55"/>
      <c r="W13" s="56"/>
    </row>
    <row r="14" spans="2:23" ht="15.75" thickBot="1">
      <c r="B14" s="13" t="s">
        <v>2</v>
      </c>
      <c r="C14" s="14"/>
      <c r="D14" s="14"/>
      <c r="E14" s="15"/>
      <c r="F14" s="20"/>
      <c r="G14" s="21">
        <v>0</v>
      </c>
      <c r="H14" s="20"/>
      <c r="I14" s="21">
        <v>0</v>
      </c>
      <c r="J14" s="20"/>
      <c r="K14" s="21">
        <v>0</v>
      </c>
      <c r="L14" s="20"/>
      <c r="M14" s="21">
        <v>866</v>
      </c>
      <c r="N14" s="20"/>
      <c r="O14" s="21">
        <v>0</v>
      </c>
      <c r="P14" s="20"/>
      <c r="Q14" s="21">
        <v>1693</v>
      </c>
      <c r="R14" s="61"/>
      <c r="S14" s="22">
        <v>0</v>
      </c>
      <c r="T14" s="20"/>
      <c r="U14" s="22">
        <v>1000</v>
      </c>
      <c r="V14" s="55"/>
      <c r="W14" s="56"/>
    </row>
    <row r="15" spans="2:23" s="1" customFormat="1" ht="19.5" thickBot="1">
      <c r="B15" s="7" t="s">
        <v>17</v>
      </c>
      <c r="C15" s="8"/>
      <c r="D15" s="8"/>
      <c r="E15" s="9">
        <f>SUM(F15:S15)</f>
        <v>15238</v>
      </c>
      <c r="F15" s="10"/>
      <c r="G15" s="11">
        <f>SUM(G16:G19)</f>
        <v>117</v>
      </c>
      <c r="H15" s="10"/>
      <c r="I15" s="11">
        <f>SUM(I16:I19)</f>
        <v>12192</v>
      </c>
      <c r="J15" s="10"/>
      <c r="K15" s="11">
        <f>SUM(K16:K19)</f>
        <v>2929</v>
      </c>
      <c r="L15" s="10"/>
      <c r="M15" s="11">
        <f>SUM(M16:M19)</f>
        <v>0</v>
      </c>
      <c r="N15" s="10"/>
      <c r="O15" s="11">
        <f>SUM(O16:O19)</f>
        <v>0</v>
      </c>
      <c r="P15" s="10"/>
      <c r="Q15" s="11">
        <f>SUM(Q16:Q19)</f>
        <v>0</v>
      </c>
      <c r="R15" s="62"/>
      <c r="S15" s="12">
        <f>SUM(S16:S19)</f>
        <v>0</v>
      </c>
      <c r="T15" s="10"/>
      <c r="U15" s="12">
        <f>SUM(U16:U19)</f>
        <v>0</v>
      </c>
      <c r="V15" s="53">
        <f>E15+U15</f>
        <v>15238</v>
      </c>
      <c r="W15" s="54">
        <f>15000-V15</f>
        <v>-238</v>
      </c>
    </row>
    <row r="16" spans="2:23">
      <c r="B16" s="13" t="s">
        <v>0</v>
      </c>
      <c r="C16" s="14">
        <v>158</v>
      </c>
      <c r="D16" s="14">
        <f>D6</f>
        <v>169.06</v>
      </c>
      <c r="E16" s="15"/>
      <c r="F16" s="4">
        <v>0</v>
      </c>
      <c r="G16" s="5">
        <f>F16*$C16</f>
        <v>0</v>
      </c>
      <c r="H16" s="4">
        <v>16</v>
      </c>
      <c r="I16" s="5">
        <f>H16*$C16</f>
        <v>2528</v>
      </c>
      <c r="J16" s="4">
        <v>0</v>
      </c>
      <c r="K16" s="5">
        <f>J16*$C16</f>
        <v>0</v>
      </c>
      <c r="L16" s="4"/>
      <c r="M16" s="5">
        <f>L16*$D16</f>
        <v>0</v>
      </c>
      <c r="N16" s="4"/>
      <c r="O16" s="5">
        <f>N16*$C16</f>
        <v>0</v>
      </c>
      <c r="P16" s="4"/>
      <c r="Q16" s="5">
        <f>P16*$D16</f>
        <v>0</v>
      </c>
      <c r="R16" s="58"/>
      <c r="S16" s="16">
        <f>R16*$D16</f>
        <v>0</v>
      </c>
      <c r="T16" s="4"/>
      <c r="U16" s="16">
        <f>T16*$D16</f>
        <v>0</v>
      </c>
      <c r="V16" s="55"/>
      <c r="W16" s="56"/>
    </row>
    <row r="17" spans="2:23">
      <c r="B17" s="13" t="s">
        <v>1</v>
      </c>
      <c r="C17" s="14">
        <v>117</v>
      </c>
      <c r="D17" s="14">
        <f>D7</f>
        <v>124.02000000000001</v>
      </c>
      <c r="E17" s="15"/>
      <c r="F17" s="4">
        <v>1</v>
      </c>
      <c r="G17" s="5">
        <f>F17*$C17</f>
        <v>117</v>
      </c>
      <c r="H17" s="4">
        <v>32</v>
      </c>
      <c r="I17" s="5">
        <f>H17*$C17</f>
        <v>3744</v>
      </c>
      <c r="J17" s="4">
        <v>12</v>
      </c>
      <c r="K17" s="5">
        <f>J17*$C17</f>
        <v>1404</v>
      </c>
      <c r="L17" s="4"/>
      <c r="M17" s="5">
        <f>L17*$D17</f>
        <v>0</v>
      </c>
      <c r="N17" s="4"/>
      <c r="O17" s="5">
        <f>N17*$C17</f>
        <v>0</v>
      </c>
      <c r="P17" s="4"/>
      <c r="Q17" s="5">
        <f>P17*$D17</f>
        <v>0</v>
      </c>
      <c r="R17" s="58"/>
      <c r="S17" s="16">
        <f>R17*$D17</f>
        <v>0</v>
      </c>
      <c r="T17" s="4"/>
      <c r="U17" s="16">
        <f t="shared" ref="U17:U18" si="4">T17*$D17</f>
        <v>0</v>
      </c>
      <c r="V17" s="55"/>
      <c r="W17" s="56"/>
    </row>
    <row r="18" spans="2:23">
      <c r="B18" s="13" t="s">
        <v>3</v>
      </c>
      <c r="C18" s="14">
        <v>126</v>
      </c>
      <c r="D18" s="14">
        <f>D8</f>
        <v>133.56</v>
      </c>
      <c r="E18" s="15"/>
      <c r="F18" s="4">
        <v>0</v>
      </c>
      <c r="G18" s="5">
        <f>F18*$C18</f>
        <v>0</v>
      </c>
      <c r="H18" s="4">
        <v>0</v>
      </c>
      <c r="I18" s="5">
        <f>H18*$C18</f>
        <v>0</v>
      </c>
      <c r="J18" s="4">
        <v>0</v>
      </c>
      <c r="K18" s="5">
        <f>J18*$C18</f>
        <v>0</v>
      </c>
      <c r="L18" s="4"/>
      <c r="M18" s="5">
        <f>L18*$D18</f>
        <v>0</v>
      </c>
      <c r="N18" s="4"/>
      <c r="O18" s="5">
        <f>N18*$C18</f>
        <v>0</v>
      </c>
      <c r="P18" s="4"/>
      <c r="Q18" s="5">
        <f>P18*$D18</f>
        <v>0</v>
      </c>
      <c r="R18" s="58"/>
      <c r="S18" s="16">
        <f>R18*$D18</f>
        <v>0</v>
      </c>
      <c r="T18" s="4"/>
      <c r="U18" s="16">
        <f t="shared" si="4"/>
        <v>0</v>
      </c>
      <c r="V18" s="55"/>
      <c r="W18" s="56"/>
    </row>
    <row r="19" spans="2:23" ht="15.75" thickBot="1">
      <c r="B19" s="13" t="s">
        <v>2</v>
      </c>
      <c r="C19" s="14"/>
      <c r="D19" s="14"/>
      <c r="E19" s="15"/>
      <c r="F19" s="20"/>
      <c r="G19" s="21">
        <v>0</v>
      </c>
      <c r="H19" s="20"/>
      <c r="I19" s="21">
        <v>5920</v>
      </c>
      <c r="J19" s="20"/>
      <c r="K19" s="21">
        <v>1525</v>
      </c>
      <c r="L19" s="20"/>
      <c r="M19" s="21">
        <v>0</v>
      </c>
      <c r="N19" s="20"/>
      <c r="O19" s="21">
        <v>0</v>
      </c>
      <c r="P19" s="30"/>
      <c r="Q19" s="31">
        <v>0</v>
      </c>
      <c r="R19" s="61"/>
      <c r="S19" s="22">
        <v>0</v>
      </c>
      <c r="T19" s="20"/>
      <c r="U19" s="22">
        <v>0</v>
      </c>
      <c r="V19" s="55"/>
      <c r="W19" s="56"/>
    </row>
    <row r="20" spans="2:23" s="1" customFormat="1" ht="19.5" thickBot="1">
      <c r="B20" s="33" t="s">
        <v>13</v>
      </c>
      <c r="C20" s="34"/>
      <c r="D20" s="34"/>
      <c r="E20" s="35">
        <f>E15+E5+E10</f>
        <v>94396.32</v>
      </c>
      <c r="F20" s="36"/>
      <c r="G20" s="37">
        <f>G15+G5+G10</f>
        <v>117</v>
      </c>
      <c r="H20" s="36"/>
      <c r="I20" s="37">
        <f>I15+I5+I10</f>
        <v>15984</v>
      </c>
      <c r="J20" s="36"/>
      <c r="K20" s="37">
        <f>K15+K5+K10</f>
        <v>14615</v>
      </c>
      <c r="L20" s="36">
        <f>SUM(L6:L8,L11:L13,L16:L18)</f>
        <v>87.5</v>
      </c>
      <c r="M20" s="37">
        <f>M15+M5+M10</f>
        <v>12075.5</v>
      </c>
      <c r="N20" s="36">
        <f>SUM(N6:N8,N11:N13,N16:N18)</f>
        <v>139</v>
      </c>
      <c r="O20" s="37">
        <f>O15+O5+O10</f>
        <v>18682.259999999998</v>
      </c>
      <c r="P20" s="36">
        <f>SUM(P6:P8,P11:P13,P16:P18)</f>
        <v>185.5</v>
      </c>
      <c r="Q20" s="38">
        <f>Q15+Q5+Q10</f>
        <v>25970.100000000002</v>
      </c>
      <c r="R20" s="36">
        <f>SUM(R6:R8,R11:R13,R16:R18)</f>
        <v>52</v>
      </c>
      <c r="S20" s="38">
        <f>S15+S5+S10</f>
        <v>6952.4600000000009</v>
      </c>
      <c r="T20" s="36">
        <f>SUM(T6:T8,T11:T13,T16:T18)</f>
        <v>443</v>
      </c>
      <c r="U20" s="38">
        <f>U15+U5+U10</f>
        <v>57992.700000000004</v>
      </c>
      <c r="V20" s="53">
        <f>SUM(V5:V19)</f>
        <v>152389.02000000002</v>
      </c>
      <c r="W20" s="54">
        <f>SUM(W5:W19)</f>
        <v>-19389.020000000004</v>
      </c>
    </row>
    <row r="21" spans="2:23" ht="15.75" thickBot="1"/>
    <row r="22" spans="2:23" ht="16.5" thickBot="1">
      <c r="E22" s="63" t="s">
        <v>22</v>
      </c>
      <c r="G22" s="68" t="s">
        <v>21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0"/>
      <c r="T22" t="s">
        <v>30</v>
      </c>
      <c r="U22">
        <v>20</v>
      </c>
    </row>
    <row r="23" spans="2:23" ht="19.5" thickBot="1">
      <c r="B23" s="7" t="s">
        <v>14</v>
      </c>
      <c r="C23" s="8"/>
      <c r="D23" s="8"/>
      <c r="E23" s="66" t="s">
        <v>18</v>
      </c>
      <c r="F23" s="8"/>
      <c r="G23" s="49">
        <f>SUM(G24:G27)</f>
        <v>0</v>
      </c>
      <c r="H23" s="42"/>
      <c r="I23" s="41">
        <v>0</v>
      </c>
      <c r="J23" s="42"/>
      <c r="K23" s="41">
        <v>0.15</v>
      </c>
      <c r="L23" s="42"/>
      <c r="M23" s="41">
        <v>0.3</v>
      </c>
      <c r="N23" s="42"/>
      <c r="O23" s="41"/>
      <c r="P23" s="41">
        <v>0.3</v>
      </c>
      <c r="Q23" s="42"/>
      <c r="R23" s="41"/>
      <c r="S23" s="43"/>
      <c r="T23" t="s">
        <v>31</v>
      </c>
      <c r="U23">
        <v>5</v>
      </c>
    </row>
    <row r="24" spans="2:23" ht="19.5" thickBot="1">
      <c r="B24" s="40" t="s">
        <v>16</v>
      </c>
      <c r="C24" s="34"/>
      <c r="D24" s="34"/>
      <c r="E24" s="54" t="s">
        <v>19</v>
      </c>
      <c r="F24" s="34"/>
      <c r="G24" s="50">
        <f>SUM(G25:G28)</f>
        <v>0</v>
      </c>
      <c r="H24" s="45"/>
      <c r="I24" s="44">
        <v>0</v>
      </c>
      <c r="J24" s="45"/>
      <c r="K24" s="44">
        <v>0.08</v>
      </c>
      <c r="L24" s="45"/>
      <c r="M24" s="44">
        <v>0.12</v>
      </c>
      <c r="N24" s="45"/>
      <c r="O24" s="44"/>
      <c r="P24" s="44">
        <v>0.12</v>
      </c>
      <c r="Q24" s="45"/>
      <c r="R24" s="44"/>
      <c r="S24" s="46"/>
      <c r="T24" t="s">
        <v>33</v>
      </c>
      <c r="U24">
        <v>0</v>
      </c>
    </row>
    <row r="25" spans="2:23" ht="19.5" thickBot="1">
      <c r="B25" s="40" t="s">
        <v>17</v>
      </c>
      <c r="C25" s="34"/>
      <c r="D25" s="34"/>
      <c r="E25" s="54" t="s">
        <v>20</v>
      </c>
      <c r="F25" s="65"/>
      <c r="G25" s="50">
        <f>SUM(G26:G29)</f>
        <v>0</v>
      </c>
      <c r="H25" s="44"/>
      <c r="I25" s="44">
        <v>0.75</v>
      </c>
      <c r="J25" s="44"/>
      <c r="K25" s="44">
        <v>1</v>
      </c>
      <c r="L25" s="44"/>
      <c r="M25" s="44">
        <v>1</v>
      </c>
      <c r="N25" s="44"/>
      <c r="O25" s="44">
        <v>1</v>
      </c>
      <c r="P25" s="44">
        <v>1</v>
      </c>
      <c r="Q25" s="44">
        <v>1</v>
      </c>
      <c r="R25" s="44"/>
      <c r="S25" s="46">
        <v>1</v>
      </c>
    </row>
    <row r="26" spans="2:23" ht="15.75" thickBot="1">
      <c r="E26" s="64"/>
    </row>
    <row r="27" spans="2:23" ht="16.5" thickBot="1">
      <c r="G27" s="68" t="s">
        <v>25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/>
    </row>
    <row r="28" spans="2:23" ht="51" customHeight="1" thickBot="1">
      <c r="B28" s="47" t="s">
        <v>14</v>
      </c>
      <c r="C28" s="8"/>
      <c r="D28" s="8"/>
      <c r="E28" s="66"/>
      <c r="F28" s="8"/>
      <c r="G28" s="71" t="s">
        <v>32</v>
      </c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3"/>
    </row>
    <row r="29" spans="2:23" ht="51.75" customHeight="1" thickBot="1">
      <c r="B29" s="48" t="s">
        <v>16</v>
      </c>
      <c r="C29" s="34"/>
      <c r="D29" s="34"/>
      <c r="E29" s="54"/>
      <c r="F29" s="34"/>
      <c r="G29" s="71" t="s">
        <v>34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3"/>
    </row>
    <row r="30" spans="2:23" ht="19.5" thickBot="1">
      <c r="B30" s="48" t="s">
        <v>17</v>
      </c>
      <c r="C30" s="34"/>
      <c r="D30" s="34"/>
      <c r="E30" s="54"/>
      <c r="F30" s="65"/>
      <c r="G30" s="71" t="s">
        <v>27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3"/>
    </row>
  </sheetData>
  <mergeCells count="14">
    <mergeCell ref="G29:S29"/>
    <mergeCell ref="R3:S3"/>
    <mergeCell ref="G30:S30"/>
    <mergeCell ref="G22:S22"/>
    <mergeCell ref="P3:Q3"/>
    <mergeCell ref="F3:G3"/>
    <mergeCell ref="H3:I3"/>
    <mergeCell ref="J3:K3"/>
    <mergeCell ref="L3:M3"/>
    <mergeCell ref="T3:U3"/>
    <mergeCell ref="V3:W3"/>
    <mergeCell ref="N3:O3"/>
    <mergeCell ref="G27:S27"/>
    <mergeCell ref="G28:S28"/>
  </mergeCells>
  <pageMargins left="0.64" right="0.41" top="0.88" bottom="0.75" header="0.3" footer="0.3"/>
  <pageSetup scale="67" orientation="landscape" r:id="rId1"/>
  <headerFooter>
    <oddHeader>&amp;C&amp;22PHENIX STAVE MONTHLY REPORT</oddHeader>
    <oddFooter>&amp;LEric C. Anderssen&amp;CPage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C. Anderssen</dc:creator>
  <cp:lastModifiedBy>Eric C. Anderssen</cp:lastModifiedBy>
  <cp:lastPrinted>2009-02-05T01:47:53Z</cp:lastPrinted>
  <dcterms:created xsi:type="dcterms:W3CDTF">2008-10-06T23:30:25Z</dcterms:created>
  <dcterms:modified xsi:type="dcterms:W3CDTF">2009-02-05T02:06:00Z</dcterms:modified>
</cp:coreProperties>
</file>