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5" windowWidth="23130" windowHeight="14490"/>
  </bookViews>
  <sheets>
    <sheet name="SUMMARY" sheetId="16" r:id="rId1"/>
    <sheet name="Pre- and Production" sheetId="13" r:id="rId2"/>
    <sheet name="Rates" sheetId="15" r:id="rId3"/>
  </sheets>
  <definedNames>
    <definedName name="CMM">Rates!$C$5</definedName>
    <definedName name="DES">Rates!$C$8</definedName>
    <definedName name="ENG">Rates!$C$7</definedName>
    <definedName name="M_Tech">Rates!$C$6</definedName>
    <definedName name="MT">Rates!$C$6</definedName>
    <definedName name="_xlnm.Print_Area" localSheetId="0">SUMMARY!$B$5:$S$48</definedName>
    <definedName name="Shop">Rates!$C$4</definedName>
  </definedNames>
  <calcPr calcId="125725"/>
</workbook>
</file>

<file path=xl/calcChain.xml><?xml version="1.0" encoding="utf-8"?>
<calcChain xmlns="http://schemas.openxmlformats.org/spreadsheetml/2006/main">
  <c r="AO57" i="13"/>
  <c r="AN57"/>
  <c r="AM57"/>
  <c r="AL57"/>
  <c r="AK57"/>
  <c r="AJ57"/>
  <c r="AD57"/>
  <c r="AC57"/>
  <c r="AB57"/>
  <c r="AA57"/>
  <c r="Z57"/>
  <c r="S57"/>
  <c r="M57"/>
  <c r="O57" s="1"/>
  <c r="F57"/>
  <c r="AE57" s="1"/>
  <c r="AO54"/>
  <c r="AN54"/>
  <c r="AM54"/>
  <c r="AL54"/>
  <c r="AK54"/>
  <c r="AJ54"/>
  <c r="AE54"/>
  <c r="AD54"/>
  <c r="AC54"/>
  <c r="AB54"/>
  <c r="AA54"/>
  <c r="Z54"/>
  <c r="S54"/>
  <c r="M54"/>
  <c r="O54" s="1"/>
  <c r="F54"/>
  <c r="AO51"/>
  <c r="AN51"/>
  <c r="AM51"/>
  <c r="AL51"/>
  <c r="AK51"/>
  <c r="AJ51"/>
  <c r="AD51"/>
  <c r="AC51"/>
  <c r="AB51"/>
  <c r="AA51"/>
  <c r="Z51"/>
  <c r="S51"/>
  <c r="M51"/>
  <c r="O51" s="1"/>
  <c r="F51"/>
  <c r="AE51" s="1"/>
  <c r="AO50"/>
  <c r="AN50"/>
  <c r="AM50"/>
  <c r="AL50"/>
  <c r="AK50"/>
  <c r="AJ50"/>
  <c r="AE50"/>
  <c r="AD50"/>
  <c r="AC50"/>
  <c r="AB50"/>
  <c r="AA50"/>
  <c r="Z50"/>
  <c r="S50"/>
  <c r="M50"/>
  <c r="O50" s="1"/>
  <c r="F50"/>
  <c r="F52"/>
  <c r="M52"/>
  <c r="O52" s="1"/>
  <c r="S52"/>
  <c r="Z52"/>
  <c r="AA52"/>
  <c r="AB52"/>
  <c r="AC52"/>
  <c r="AD52"/>
  <c r="AE52"/>
  <c r="AJ52"/>
  <c r="AK52"/>
  <c r="AL52"/>
  <c r="AM52"/>
  <c r="AN52"/>
  <c r="AO52"/>
  <c r="F53"/>
  <c r="M53"/>
  <c r="O53" s="1"/>
  <c r="S53"/>
  <c r="Z53"/>
  <c r="AA53"/>
  <c r="AB53"/>
  <c r="AC53"/>
  <c r="AD53"/>
  <c r="AE53"/>
  <c r="AJ53"/>
  <c r="AK53"/>
  <c r="AL53"/>
  <c r="AM53"/>
  <c r="AN53"/>
  <c r="AO53"/>
  <c r="M137"/>
  <c r="M47"/>
  <c r="M94"/>
  <c r="AO88"/>
  <c r="AN88"/>
  <c r="AM88"/>
  <c r="AL88"/>
  <c r="AK88"/>
  <c r="AJ88"/>
  <c r="AD88"/>
  <c r="AC88"/>
  <c r="AB88"/>
  <c r="AA88"/>
  <c r="Z88"/>
  <c r="S88"/>
  <c r="M88"/>
  <c r="O88" s="1"/>
  <c r="F88"/>
  <c r="AE88" s="1"/>
  <c r="AN46"/>
  <c r="AM46"/>
  <c r="AL46"/>
  <c r="AK46"/>
  <c r="AJ46"/>
  <c r="AD46"/>
  <c r="AC46"/>
  <c r="AB46"/>
  <c r="AA46"/>
  <c r="Z46"/>
  <c r="S46"/>
  <c r="M46"/>
  <c r="F46"/>
  <c r="AO46" s="1"/>
  <c r="AN45"/>
  <c r="AM45"/>
  <c r="AL45"/>
  <c r="AK45"/>
  <c r="AJ45"/>
  <c r="AD45"/>
  <c r="AC45"/>
  <c r="AB45"/>
  <c r="AA45"/>
  <c r="Z45"/>
  <c r="S45"/>
  <c r="M45"/>
  <c r="F45"/>
  <c r="AO45" s="1"/>
  <c r="AN44"/>
  <c r="AM44"/>
  <c r="AL44"/>
  <c r="AK44"/>
  <c r="AJ44"/>
  <c r="AD44"/>
  <c r="AC44"/>
  <c r="AB44"/>
  <c r="AA44"/>
  <c r="Z44"/>
  <c r="S44"/>
  <c r="M44"/>
  <c r="F44"/>
  <c r="AO44" s="1"/>
  <c r="AN43"/>
  <c r="AM43"/>
  <c r="AL43"/>
  <c r="AK43"/>
  <c r="AJ43"/>
  <c r="AD43"/>
  <c r="AC43"/>
  <c r="AB43"/>
  <c r="AA43"/>
  <c r="Z43"/>
  <c r="S43"/>
  <c r="M43"/>
  <c r="F43"/>
  <c r="AE43" s="1"/>
  <c r="AN42"/>
  <c r="AM42"/>
  <c r="AL42"/>
  <c r="AK42"/>
  <c r="AJ42"/>
  <c r="AE42"/>
  <c r="AD42"/>
  <c r="AC42"/>
  <c r="AB42"/>
  <c r="AA42"/>
  <c r="Z42"/>
  <c r="S42"/>
  <c r="M42"/>
  <c r="F42"/>
  <c r="AO42" s="1"/>
  <c r="AN41"/>
  <c r="AM41"/>
  <c r="AL41"/>
  <c r="AK41"/>
  <c r="AJ41"/>
  <c r="AE41"/>
  <c r="AD41"/>
  <c r="AC41"/>
  <c r="AB41"/>
  <c r="AA41"/>
  <c r="Z41"/>
  <c r="S41"/>
  <c r="M41"/>
  <c r="O41" s="1"/>
  <c r="F41"/>
  <c r="AO41" s="1"/>
  <c r="AN40"/>
  <c r="AM40"/>
  <c r="AL40"/>
  <c r="AK40"/>
  <c r="AJ40"/>
  <c r="AE40"/>
  <c r="AD40"/>
  <c r="AC40"/>
  <c r="AB40"/>
  <c r="AA40"/>
  <c r="Z40"/>
  <c r="S40"/>
  <c r="M40"/>
  <c r="F40"/>
  <c r="AO40" s="1"/>
  <c r="AE44" l="1"/>
  <c r="AE45"/>
  <c r="AE46"/>
  <c r="O44"/>
  <c r="O46"/>
  <c r="O45"/>
  <c r="O43"/>
  <c r="AO43"/>
  <c r="O40"/>
  <c r="O42"/>
  <c r="AO101"/>
  <c r="AN101"/>
  <c r="AM101"/>
  <c r="AL101"/>
  <c r="AK101"/>
  <c r="AJ101"/>
  <c r="AD101"/>
  <c r="AC101"/>
  <c r="AB101"/>
  <c r="AA101"/>
  <c r="Z101"/>
  <c r="S101"/>
  <c r="M101"/>
  <c r="F101"/>
  <c r="AE101" s="1"/>
  <c r="AN135"/>
  <c r="AM135"/>
  <c r="AL135"/>
  <c r="AK135"/>
  <c r="AJ135"/>
  <c r="AE135"/>
  <c r="AD135"/>
  <c r="AC135"/>
  <c r="AB135"/>
  <c r="AA135"/>
  <c r="Z135"/>
  <c r="S135"/>
  <c r="M135"/>
  <c r="F135"/>
  <c r="AO135" s="1"/>
  <c r="AN134"/>
  <c r="AM134"/>
  <c r="AL134"/>
  <c r="AK134"/>
  <c r="AJ134"/>
  <c r="AD134"/>
  <c r="AC134"/>
  <c r="AB134"/>
  <c r="AA134"/>
  <c r="Z134"/>
  <c r="S134"/>
  <c r="M134"/>
  <c r="F134"/>
  <c r="AE134" s="1"/>
  <c r="AN133"/>
  <c r="AM133"/>
  <c r="AL133"/>
  <c r="AK133"/>
  <c r="AJ133"/>
  <c r="AD133"/>
  <c r="AC133"/>
  <c r="AB133"/>
  <c r="AA133"/>
  <c r="Z133"/>
  <c r="S133"/>
  <c r="M133"/>
  <c r="F133"/>
  <c r="AE133" s="1"/>
  <c r="AN132"/>
  <c r="AM132"/>
  <c r="AL132"/>
  <c r="AK132"/>
  <c r="AJ132"/>
  <c r="AD132"/>
  <c r="AC132"/>
  <c r="AB132"/>
  <c r="AA132"/>
  <c r="Z132"/>
  <c r="S132"/>
  <c r="M132"/>
  <c r="F132"/>
  <c r="AE132" s="1"/>
  <c r="AN131"/>
  <c r="AM131"/>
  <c r="AL131"/>
  <c r="AK131"/>
  <c r="AJ131"/>
  <c r="AD131"/>
  <c r="AC131"/>
  <c r="AB131"/>
  <c r="AA131"/>
  <c r="Z131"/>
  <c r="S131"/>
  <c r="M131"/>
  <c r="F131"/>
  <c r="AE131" s="1"/>
  <c r="F63"/>
  <c r="M63"/>
  <c r="O63" s="1"/>
  <c r="S63"/>
  <c r="Z63"/>
  <c r="AA63"/>
  <c r="AB63"/>
  <c r="AC63"/>
  <c r="AD63"/>
  <c r="AE63"/>
  <c r="AJ63"/>
  <c r="AK63"/>
  <c r="AL63"/>
  <c r="AM63"/>
  <c r="AN63"/>
  <c r="AO63"/>
  <c r="AN82"/>
  <c r="AM82"/>
  <c r="AL82"/>
  <c r="AK82"/>
  <c r="AJ82"/>
  <c r="AD82"/>
  <c r="AC82"/>
  <c r="AB82"/>
  <c r="AA82"/>
  <c r="Z82"/>
  <c r="S82"/>
  <c r="M82"/>
  <c r="F82"/>
  <c r="AO82" s="1"/>
  <c r="AN112"/>
  <c r="AM112"/>
  <c r="AL112"/>
  <c r="AK112"/>
  <c r="AJ112"/>
  <c r="AE112"/>
  <c r="AD112"/>
  <c r="AC112"/>
  <c r="AB112"/>
  <c r="AA112"/>
  <c r="Z112"/>
  <c r="S112"/>
  <c r="M112"/>
  <c r="F112"/>
  <c r="AO112" s="1"/>
  <c r="AN110"/>
  <c r="AM110"/>
  <c r="AL110"/>
  <c r="AK110"/>
  <c r="AJ110"/>
  <c r="AE110"/>
  <c r="AD110"/>
  <c r="AC110"/>
  <c r="AB110"/>
  <c r="AA110"/>
  <c r="Z110"/>
  <c r="S110"/>
  <c r="M110"/>
  <c r="F110"/>
  <c r="AO110" s="1"/>
  <c r="AO109"/>
  <c r="AN109"/>
  <c r="AM109"/>
  <c r="AL109"/>
  <c r="AK109"/>
  <c r="AJ109"/>
  <c r="AD109"/>
  <c r="AC109"/>
  <c r="AB109"/>
  <c r="AA109"/>
  <c r="Z109"/>
  <c r="S109"/>
  <c r="M109"/>
  <c r="F109"/>
  <c r="AE109" s="1"/>
  <c r="AN103"/>
  <c r="AM103"/>
  <c r="AL103"/>
  <c r="AK103"/>
  <c r="AJ103"/>
  <c r="AD103"/>
  <c r="AC103"/>
  <c r="AB103"/>
  <c r="AA103"/>
  <c r="Z103"/>
  <c r="S103"/>
  <c r="M103"/>
  <c r="F103"/>
  <c r="AE103" s="1"/>
  <c r="AN105"/>
  <c r="AM105"/>
  <c r="AL105"/>
  <c r="AK105"/>
  <c r="AJ105"/>
  <c r="AE105"/>
  <c r="AD105"/>
  <c r="AC105"/>
  <c r="AB105"/>
  <c r="AA105"/>
  <c r="Z105"/>
  <c r="S105"/>
  <c r="M105"/>
  <c r="F105"/>
  <c r="AO105" s="1"/>
  <c r="AO104"/>
  <c r="AN104"/>
  <c r="AM104"/>
  <c r="AL104"/>
  <c r="AK104"/>
  <c r="AJ104"/>
  <c r="AD104"/>
  <c r="AC104"/>
  <c r="AB104"/>
  <c r="AA104"/>
  <c r="Z104"/>
  <c r="S104"/>
  <c r="M104"/>
  <c r="F104"/>
  <c r="AE104" s="1"/>
  <c r="AO102"/>
  <c r="AN102"/>
  <c r="AM102"/>
  <c r="AL102"/>
  <c r="AK102"/>
  <c r="AJ102"/>
  <c r="AD102"/>
  <c r="AC102"/>
  <c r="AB102"/>
  <c r="AA102"/>
  <c r="Z102"/>
  <c r="S102"/>
  <c r="M102"/>
  <c r="F102"/>
  <c r="AE102" s="1"/>
  <c r="AN114"/>
  <c r="AM114"/>
  <c r="AL114"/>
  <c r="AK114"/>
  <c r="AJ114"/>
  <c r="AE114"/>
  <c r="AD114"/>
  <c r="AC114"/>
  <c r="AB114"/>
  <c r="AA114"/>
  <c r="Z114"/>
  <c r="S114"/>
  <c r="M114"/>
  <c r="F114"/>
  <c r="AO114" s="1"/>
  <c r="AO113"/>
  <c r="AN113"/>
  <c r="AM113"/>
  <c r="AL113"/>
  <c r="AK113"/>
  <c r="AJ113"/>
  <c r="AD113"/>
  <c r="AC113"/>
  <c r="AB113"/>
  <c r="AA113"/>
  <c r="Z113"/>
  <c r="S113"/>
  <c r="M113"/>
  <c r="F113"/>
  <c r="AE113" s="1"/>
  <c r="AN111"/>
  <c r="AM111"/>
  <c r="AL111"/>
  <c r="AK111"/>
  <c r="AJ111"/>
  <c r="AD111"/>
  <c r="AC111"/>
  <c r="AB111"/>
  <c r="AA111"/>
  <c r="Z111"/>
  <c r="S111"/>
  <c r="M111"/>
  <c r="F111"/>
  <c r="AO111" s="1"/>
  <c r="AN108"/>
  <c r="AM108"/>
  <c r="AL108"/>
  <c r="AK108"/>
  <c r="AJ108"/>
  <c r="AD108"/>
  <c r="AC108"/>
  <c r="AB108"/>
  <c r="AA108"/>
  <c r="Z108"/>
  <c r="S108"/>
  <c r="M108"/>
  <c r="F108"/>
  <c r="AE108" s="1"/>
  <c r="AO107"/>
  <c r="AN107"/>
  <c r="AM107"/>
  <c r="AL107"/>
  <c r="AK107"/>
  <c r="AJ107"/>
  <c r="AD107"/>
  <c r="AC107"/>
  <c r="AB107"/>
  <c r="AA107"/>
  <c r="Z107"/>
  <c r="S107"/>
  <c r="M107"/>
  <c r="F107"/>
  <c r="AE107" s="1"/>
  <c r="AN99"/>
  <c r="AM99"/>
  <c r="AL99"/>
  <c r="AK99"/>
  <c r="AJ99"/>
  <c r="AE99"/>
  <c r="AD99"/>
  <c r="AC99"/>
  <c r="AB99"/>
  <c r="AA99"/>
  <c r="Z99"/>
  <c r="S99"/>
  <c r="M99"/>
  <c r="F99"/>
  <c r="AO99" s="1"/>
  <c r="AO98"/>
  <c r="AN98"/>
  <c r="AM98"/>
  <c r="AL98"/>
  <c r="AK98"/>
  <c r="AJ98"/>
  <c r="AD98"/>
  <c r="AC98"/>
  <c r="AB98"/>
  <c r="AA98"/>
  <c r="Z98"/>
  <c r="S98"/>
  <c r="M98"/>
  <c r="F98"/>
  <c r="AE98" s="1"/>
  <c r="AN97"/>
  <c r="AM97"/>
  <c r="AL97"/>
  <c r="AK97"/>
  <c r="AJ97"/>
  <c r="AE97"/>
  <c r="AD97"/>
  <c r="AC97"/>
  <c r="AB97"/>
  <c r="AA97"/>
  <c r="Z97"/>
  <c r="S97"/>
  <c r="M97"/>
  <c r="F97"/>
  <c r="AO97" s="1"/>
  <c r="AO96"/>
  <c r="AN96"/>
  <c r="AM96"/>
  <c r="AL96"/>
  <c r="AK96"/>
  <c r="AJ96"/>
  <c r="AD96"/>
  <c r="AC96"/>
  <c r="AB96"/>
  <c r="AA96"/>
  <c r="Z96"/>
  <c r="S96"/>
  <c r="M96"/>
  <c r="F96"/>
  <c r="AE96" s="1"/>
  <c r="AO95"/>
  <c r="AN95"/>
  <c r="AM95"/>
  <c r="AL95"/>
  <c r="AK95"/>
  <c r="AJ95"/>
  <c r="AD95"/>
  <c r="AC95"/>
  <c r="AB95"/>
  <c r="AA95"/>
  <c r="Z95"/>
  <c r="S95"/>
  <c r="M95"/>
  <c r="F95"/>
  <c r="AE95" s="1"/>
  <c r="AO70"/>
  <c r="AN70"/>
  <c r="AM70"/>
  <c r="AL70"/>
  <c r="AK70"/>
  <c r="AJ70"/>
  <c r="AD70"/>
  <c r="AC70"/>
  <c r="AB70"/>
  <c r="AA70"/>
  <c r="Z70"/>
  <c r="S70"/>
  <c r="M70"/>
  <c r="F70"/>
  <c r="AE70" s="1"/>
  <c r="AN73"/>
  <c r="AM73"/>
  <c r="AL73"/>
  <c r="AK73"/>
  <c r="AJ73"/>
  <c r="AD73"/>
  <c r="AC73"/>
  <c r="AB73"/>
  <c r="AA73"/>
  <c r="Z73"/>
  <c r="S73"/>
  <c r="M73"/>
  <c r="F73"/>
  <c r="AE73" s="1"/>
  <c r="AN72"/>
  <c r="AM72"/>
  <c r="AL72"/>
  <c r="AK72"/>
  <c r="AJ72"/>
  <c r="AD72"/>
  <c r="AC72"/>
  <c r="AB72"/>
  <c r="AA72"/>
  <c r="Z72"/>
  <c r="S72"/>
  <c r="M72"/>
  <c r="F72"/>
  <c r="AE72" s="1"/>
  <c r="AO92"/>
  <c r="AN92"/>
  <c r="AM92"/>
  <c r="AL92"/>
  <c r="AK92"/>
  <c r="AJ92"/>
  <c r="AD92"/>
  <c r="AC92"/>
  <c r="AB92"/>
  <c r="AA92"/>
  <c r="Z92"/>
  <c r="S92"/>
  <c r="M92"/>
  <c r="F92"/>
  <c r="AE92" s="1"/>
  <c r="AO90"/>
  <c r="AN90"/>
  <c r="AM90"/>
  <c r="AL90"/>
  <c r="AK90"/>
  <c r="AJ90"/>
  <c r="AD90"/>
  <c r="AC90"/>
  <c r="AB90"/>
  <c r="AA90"/>
  <c r="Z90"/>
  <c r="S90"/>
  <c r="M90"/>
  <c r="F90"/>
  <c r="AE90" s="1"/>
  <c r="AO29"/>
  <c r="AN29"/>
  <c r="AM29"/>
  <c r="AL29"/>
  <c r="AK29"/>
  <c r="AJ29"/>
  <c r="AD29"/>
  <c r="AC29"/>
  <c r="AB29"/>
  <c r="AA29"/>
  <c r="Z29"/>
  <c r="S29"/>
  <c r="M29"/>
  <c r="F29"/>
  <c r="AE29" s="1"/>
  <c r="AO27"/>
  <c r="AN27"/>
  <c r="AM27"/>
  <c r="AL27"/>
  <c r="AK27"/>
  <c r="AJ27"/>
  <c r="AD27"/>
  <c r="AC27"/>
  <c r="AB27"/>
  <c r="AA27"/>
  <c r="Z27"/>
  <c r="S27"/>
  <c r="M27"/>
  <c r="F27"/>
  <c r="AE27" s="1"/>
  <c r="AO49"/>
  <c r="AN49"/>
  <c r="AM49"/>
  <c r="AL49"/>
  <c r="AK49"/>
  <c r="AJ49"/>
  <c r="AD49"/>
  <c r="AC49"/>
  <c r="AB49"/>
  <c r="AA49"/>
  <c r="Z49"/>
  <c r="S49"/>
  <c r="M49"/>
  <c r="F49"/>
  <c r="AE49" s="1"/>
  <c r="AO48"/>
  <c r="AN48"/>
  <c r="AM48"/>
  <c r="AL48"/>
  <c r="AK48"/>
  <c r="AJ48"/>
  <c r="AD48"/>
  <c r="AC48"/>
  <c r="AB48"/>
  <c r="AA48"/>
  <c r="Z48"/>
  <c r="S48"/>
  <c r="M48"/>
  <c r="M60" s="1"/>
  <c r="F48"/>
  <c r="AE48" s="1"/>
  <c r="AN56"/>
  <c r="AM56"/>
  <c r="AL56"/>
  <c r="AK56"/>
  <c r="AJ56"/>
  <c r="AD56"/>
  <c r="AC56"/>
  <c r="AB56"/>
  <c r="AA56"/>
  <c r="Z56"/>
  <c r="S56"/>
  <c r="M56"/>
  <c r="F56"/>
  <c r="AE56" s="1"/>
  <c r="AN55"/>
  <c r="AM55"/>
  <c r="AL55"/>
  <c r="AK55"/>
  <c r="AJ55"/>
  <c r="AD55"/>
  <c r="AC55"/>
  <c r="AB55"/>
  <c r="AA55"/>
  <c r="Z55"/>
  <c r="S55"/>
  <c r="M55"/>
  <c r="F55"/>
  <c r="AE55" s="1"/>
  <c r="AO38"/>
  <c r="AN38"/>
  <c r="AM38"/>
  <c r="AL38"/>
  <c r="AK38"/>
  <c r="AJ38"/>
  <c r="AD38"/>
  <c r="AC38"/>
  <c r="AB38"/>
  <c r="AA38"/>
  <c r="Z38"/>
  <c r="S38"/>
  <c r="M38"/>
  <c r="F38"/>
  <c r="AE38" s="1"/>
  <c r="AO35"/>
  <c r="AN35"/>
  <c r="AM35"/>
  <c r="AL35"/>
  <c r="AK35"/>
  <c r="AJ35"/>
  <c r="AD35"/>
  <c r="AC35"/>
  <c r="AB35"/>
  <c r="AA35"/>
  <c r="Z35"/>
  <c r="S35"/>
  <c r="M35"/>
  <c r="F35"/>
  <c r="AE35" s="1"/>
  <c r="AO39"/>
  <c r="AN39"/>
  <c r="AM39"/>
  <c r="AL39"/>
  <c r="AK39"/>
  <c r="AJ39"/>
  <c r="AD39"/>
  <c r="AC39"/>
  <c r="AB39"/>
  <c r="AA39"/>
  <c r="Z39"/>
  <c r="S39"/>
  <c r="M39"/>
  <c r="F39"/>
  <c r="AE39" s="1"/>
  <c r="AO37"/>
  <c r="AN37"/>
  <c r="AM37"/>
  <c r="AL37"/>
  <c r="AK37"/>
  <c r="AJ37"/>
  <c r="AD37"/>
  <c r="AC37"/>
  <c r="AB37"/>
  <c r="AA37"/>
  <c r="Z37"/>
  <c r="S37"/>
  <c r="M37"/>
  <c r="F37"/>
  <c r="AE37" s="1"/>
  <c r="AO36"/>
  <c r="AN36"/>
  <c r="AM36"/>
  <c r="AL36"/>
  <c r="AK36"/>
  <c r="AJ36"/>
  <c r="AD36"/>
  <c r="AC36"/>
  <c r="AB36"/>
  <c r="AA36"/>
  <c r="Z36"/>
  <c r="S36"/>
  <c r="M36"/>
  <c r="F36"/>
  <c r="AE36" s="1"/>
  <c r="AO33"/>
  <c r="AN33"/>
  <c r="AM33"/>
  <c r="AL33"/>
  <c r="AK33"/>
  <c r="AJ33"/>
  <c r="AD33"/>
  <c r="AC33"/>
  <c r="AB33"/>
  <c r="AA33"/>
  <c r="Z33"/>
  <c r="S33"/>
  <c r="M33"/>
  <c r="F33"/>
  <c r="AE33" s="1"/>
  <c r="AN59"/>
  <c r="AM59"/>
  <c r="AL59"/>
  <c r="AK59"/>
  <c r="AJ59"/>
  <c r="S59"/>
  <c r="AD59"/>
  <c r="M59"/>
  <c r="F59"/>
  <c r="AE59" s="1"/>
  <c r="AN58"/>
  <c r="AM58"/>
  <c r="AL58"/>
  <c r="AK58"/>
  <c r="AJ58"/>
  <c r="S58"/>
  <c r="AD58"/>
  <c r="M58"/>
  <c r="F58"/>
  <c r="AE58" s="1"/>
  <c r="AO34"/>
  <c r="AN34"/>
  <c r="AM34"/>
  <c r="AL34"/>
  <c r="AK34"/>
  <c r="AJ34"/>
  <c r="AD34"/>
  <c r="AC34"/>
  <c r="AB34"/>
  <c r="AA34"/>
  <c r="Z34"/>
  <c r="S34"/>
  <c r="M34"/>
  <c r="F34"/>
  <c r="AE34" s="1"/>
  <c r="AO32"/>
  <c r="AN32"/>
  <c r="AM32"/>
  <c r="AL32"/>
  <c r="AK32"/>
  <c r="AJ32"/>
  <c r="AD32"/>
  <c r="AC32"/>
  <c r="AB32"/>
  <c r="AA32"/>
  <c r="Z32"/>
  <c r="S32"/>
  <c r="M32"/>
  <c r="F32"/>
  <c r="AE32" s="1"/>
  <c r="AO13"/>
  <c r="AN13"/>
  <c r="AM13"/>
  <c r="AL13"/>
  <c r="AK13"/>
  <c r="AJ13"/>
  <c r="AD13"/>
  <c r="AC13"/>
  <c r="AB13"/>
  <c r="AA13"/>
  <c r="Z13"/>
  <c r="S13"/>
  <c r="M13"/>
  <c r="F13"/>
  <c r="AE13" s="1"/>
  <c r="AO25"/>
  <c r="AN25"/>
  <c r="AM25"/>
  <c r="AL25"/>
  <c r="AK25"/>
  <c r="AJ25"/>
  <c r="S25"/>
  <c r="N25"/>
  <c r="AD25" s="1"/>
  <c r="M25"/>
  <c r="F25"/>
  <c r="AE25" s="1"/>
  <c r="AO24"/>
  <c r="AN24"/>
  <c r="AM24"/>
  <c r="AL24"/>
  <c r="AK24"/>
  <c r="AJ24"/>
  <c r="S24"/>
  <c r="N24"/>
  <c r="AD24" s="1"/>
  <c r="AC24"/>
  <c r="F24"/>
  <c r="AE24" s="1"/>
  <c r="F21"/>
  <c r="M21"/>
  <c r="S21"/>
  <c r="Z21"/>
  <c r="AA21"/>
  <c r="AB21"/>
  <c r="AC21"/>
  <c r="AD21"/>
  <c r="AE21"/>
  <c r="AJ21"/>
  <c r="AK21"/>
  <c r="AL21"/>
  <c r="AM21"/>
  <c r="AN21"/>
  <c r="AO21"/>
  <c r="F22"/>
  <c r="M22"/>
  <c r="S22"/>
  <c r="Z22"/>
  <c r="AA22"/>
  <c r="AB22"/>
  <c r="AC22"/>
  <c r="AD22"/>
  <c r="AE22"/>
  <c r="AJ22"/>
  <c r="AK22"/>
  <c r="AL22"/>
  <c r="AM22"/>
  <c r="AN22"/>
  <c r="AO22"/>
  <c r="F28"/>
  <c r="M28"/>
  <c r="O28" s="1"/>
  <c r="S28"/>
  <c r="Z28"/>
  <c r="AA28"/>
  <c r="AB28"/>
  <c r="AC28"/>
  <c r="AD28"/>
  <c r="AE28"/>
  <c r="AJ28"/>
  <c r="AK28"/>
  <c r="AL28"/>
  <c r="AM28"/>
  <c r="AN28"/>
  <c r="AO28"/>
  <c r="F30"/>
  <c r="M30"/>
  <c r="S30"/>
  <c r="Z30"/>
  <c r="AA30"/>
  <c r="AB30"/>
  <c r="AC30"/>
  <c r="AD30"/>
  <c r="AE30"/>
  <c r="AJ30"/>
  <c r="AK30"/>
  <c r="AL30"/>
  <c r="AM30"/>
  <c r="AN30"/>
  <c r="AO30"/>
  <c r="F141"/>
  <c r="AO124"/>
  <c r="AN124"/>
  <c r="AM124"/>
  <c r="AL124"/>
  <c r="AK124"/>
  <c r="AJ124"/>
  <c r="AD124"/>
  <c r="AC124"/>
  <c r="AB124"/>
  <c r="AA124"/>
  <c r="Z124"/>
  <c r="S124"/>
  <c r="M124"/>
  <c r="F124"/>
  <c r="AE124" s="1"/>
  <c r="AO123"/>
  <c r="AN123"/>
  <c r="AM123"/>
  <c r="AL123"/>
  <c r="AK123"/>
  <c r="AJ123"/>
  <c r="AD123"/>
  <c r="AC123"/>
  <c r="AB123"/>
  <c r="AA123"/>
  <c r="Z123"/>
  <c r="S123"/>
  <c r="M123"/>
  <c r="F123"/>
  <c r="AE123" s="1"/>
  <c r="AO122"/>
  <c r="AN122"/>
  <c r="AM122"/>
  <c r="AL122"/>
  <c r="AK122"/>
  <c r="AJ122"/>
  <c r="AD122"/>
  <c r="AC122"/>
  <c r="AB122"/>
  <c r="AA122"/>
  <c r="Z122"/>
  <c r="S122"/>
  <c r="M122"/>
  <c r="M125" s="1"/>
  <c r="F122"/>
  <c r="AE122" s="1"/>
  <c r="O30" l="1"/>
  <c r="O22"/>
  <c r="O131"/>
  <c r="AO131"/>
  <c r="O132"/>
  <c r="AO132"/>
  <c r="O133"/>
  <c r="AO133"/>
  <c r="O134"/>
  <c r="AO134"/>
  <c r="O135"/>
  <c r="O101"/>
  <c r="M106"/>
  <c r="O82"/>
  <c r="AE82"/>
  <c r="M100"/>
  <c r="AE111"/>
  <c r="O103"/>
  <c r="AO103"/>
  <c r="O109"/>
  <c r="O112"/>
  <c r="O110"/>
  <c r="AO108"/>
  <c r="O90"/>
  <c r="O92"/>
  <c r="O73"/>
  <c r="AO73"/>
  <c r="O98"/>
  <c r="O99"/>
  <c r="O107"/>
  <c r="O108"/>
  <c r="O111"/>
  <c r="O113"/>
  <c r="O114"/>
  <c r="O105"/>
  <c r="O104"/>
  <c r="O102"/>
  <c r="O97"/>
  <c r="O96"/>
  <c r="O95"/>
  <c r="AO72"/>
  <c r="O70"/>
  <c r="O72"/>
  <c r="AO58"/>
  <c r="AO59"/>
  <c r="O37"/>
  <c r="O39"/>
  <c r="O35"/>
  <c r="O38"/>
  <c r="O55"/>
  <c r="AO55"/>
  <c r="AP64" s="1"/>
  <c r="O56"/>
  <c r="AO56"/>
  <c r="O48"/>
  <c r="O49"/>
  <c r="O27"/>
  <c r="O29"/>
  <c r="O36"/>
  <c r="O33"/>
  <c r="O32"/>
  <c r="O34"/>
  <c r="O58"/>
  <c r="O59"/>
  <c r="Z58"/>
  <c r="AA58"/>
  <c r="AB58"/>
  <c r="AC58"/>
  <c r="Z59"/>
  <c r="AA59"/>
  <c r="AB59"/>
  <c r="AC59"/>
  <c r="O25"/>
  <c r="O13"/>
  <c r="M24"/>
  <c r="Z24"/>
  <c r="AA24"/>
  <c r="AB24"/>
  <c r="AB64" s="1"/>
  <c r="Z25"/>
  <c r="AA25"/>
  <c r="AB25"/>
  <c r="AC25"/>
  <c r="AC64" s="1"/>
  <c r="O21"/>
  <c r="O122"/>
  <c r="O123"/>
  <c r="O124"/>
  <c r="C5" i="16"/>
  <c r="M5"/>
  <c r="C6"/>
  <c r="D6"/>
  <c r="E6"/>
  <c r="F6"/>
  <c r="G6"/>
  <c r="H6"/>
  <c r="M6"/>
  <c r="N6"/>
  <c r="O6"/>
  <c r="P6"/>
  <c r="Q6"/>
  <c r="R6"/>
  <c r="C12"/>
  <c r="M12"/>
  <c r="C13"/>
  <c r="D13"/>
  <c r="E13"/>
  <c r="F13"/>
  <c r="G13"/>
  <c r="H13"/>
  <c r="I13"/>
  <c r="M13"/>
  <c r="N13"/>
  <c r="O13"/>
  <c r="P13"/>
  <c r="Q13"/>
  <c r="R13"/>
  <c r="S13"/>
  <c r="H17"/>
  <c r="R17"/>
  <c r="R18"/>
  <c r="C20"/>
  <c r="M20"/>
  <c r="C21"/>
  <c r="D21"/>
  <c r="E21"/>
  <c r="F21"/>
  <c r="G21"/>
  <c r="H21"/>
  <c r="M21"/>
  <c r="N21"/>
  <c r="O21"/>
  <c r="P21"/>
  <c r="Q21"/>
  <c r="R21"/>
  <c r="L22"/>
  <c r="L23"/>
  <c r="L24"/>
  <c r="L25"/>
  <c r="L26"/>
  <c r="C27"/>
  <c r="M27"/>
  <c r="C28"/>
  <c r="D28"/>
  <c r="E28"/>
  <c r="F28"/>
  <c r="G28"/>
  <c r="H28"/>
  <c r="I28"/>
  <c r="M28"/>
  <c r="N28"/>
  <c r="O28"/>
  <c r="P28"/>
  <c r="Q28"/>
  <c r="R28"/>
  <c r="S28"/>
  <c r="H32"/>
  <c r="R32"/>
  <c r="R33"/>
  <c r="C35"/>
  <c r="M35"/>
  <c r="C36"/>
  <c r="D36"/>
  <c r="E36"/>
  <c r="F36"/>
  <c r="G36"/>
  <c r="H36"/>
  <c r="M36"/>
  <c r="N36"/>
  <c r="O36"/>
  <c r="P36"/>
  <c r="Q36"/>
  <c r="R36"/>
  <c r="L37"/>
  <c r="L38"/>
  <c r="L39"/>
  <c r="L40"/>
  <c r="L41"/>
  <c r="C42"/>
  <c r="M42"/>
  <c r="C43"/>
  <c r="D43"/>
  <c r="E43"/>
  <c r="F43"/>
  <c r="G43"/>
  <c r="H43"/>
  <c r="I43"/>
  <c r="M43"/>
  <c r="N43"/>
  <c r="O43"/>
  <c r="P43"/>
  <c r="Q43"/>
  <c r="R43"/>
  <c r="S43"/>
  <c r="H47"/>
  <c r="R47"/>
  <c r="R48"/>
  <c r="B6"/>
  <c r="B7"/>
  <c r="B8"/>
  <c r="B9"/>
  <c r="B10"/>
  <c r="B11"/>
  <c r="B22"/>
  <c r="B23"/>
  <c r="B24"/>
  <c r="B25"/>
  <c r="B26"/>
  <c r="B37"/>
  <c r="B38"/>
  <c r="B39"/>
  <c r="B40"/>
  <c r="B41"/>
  <c r="AI193" i="13"/>
  <c r="L46" i="16" s="1"/>
  <c r="AI192" i="13"/>
  <c r="L45" i="16" s="1"/>
  <c r="AI191" i="13"/>
  <c r="L44" i="16" s="1"/>
  <c r="Y193" i="13"/>
  <c r="B46" i="16" s="1"/>
  <c r="Y192" i="13"/>
  <c r="B45" i="16" s="1"/>
  <c r="Y191" i="13"/>
  <c r="B44" i="16" s="1"/>
  <c r="AI178" i="13"/>
  <c r="L31" i="16" s="1"/>
  <c r="L30"/>
  <c r="AI176" i="13"/>
  <c r="L29" i="16" s="1"/>
  <c r="Y178" i="13"/>
  <c r="B31" i="16" s="1"/>
  <c r="Y177" i="13"/>
  <c r="B30" i="16" s="1"/>
  <c r="Y176" i="13"/>
  <c r="B29" i="16" s="1"/>
  <c r="S145" i="13"/>
  <c r="S144"/>
  <c r="S143"/>
  <c r="S142"/>
  <c r="S141"/>
  <c r="S140"/>
  <c r="S139"/>
  <c r="S62"/>
  <c r="S61"/>
  <c r="S130"/>
  <c r="S129"/>
  <c r="S128"/>
  <c r="S127"/>
  <c r="S126"/>
  <c r="S86"/>
  <c r="S85"/>
  <c r="S84"/>
  <c r="S81"/>
  <c r="S80"/>
  <c r="S79"/>
  <c r="S77"/>
  <c r="S76"/>
  <c r="S74"/>
  <c r="S71"/>
  <c r="S69"/>
  <c r="S116"/>
  <c r="S115"/>
  <c r="S93"/>
  <c r="S91"/>
  <c r="S89"/>
  <c r="S16"/>
  <c r="S15"/>
  <c r="S14"/>
  <c r="S12"/>
  <c r="S11"/>
  <c r="S10"/>
  <c r="S9"/>
  <c r="S8"/>
  <c r="S7"/>
  <c r="S6"/>
  <c r="S5"/>
  <c r="AO128"/>
  <c r="AN128"/>
  <c r="AM128"/>
  <c r="AL128"/>
  <c r="AK128"/>
  <c r="AJ128"/>
  <c r="AD128"/>
  <c r="AC128"/>
  <c r="AB128"/>
  <c r="AA128"/>
  <c r="Z128"/>
  <c r="M128"/>
  <c r="F128"/>
  <c r="AE128" s="1"/>
  <c r="AN86"/>
  <c r="AM86"/>
  <c r="AL86"/>
  <c r="AK86"/>
  <c r="AJ86"/>
  <c r="AD86"/>
  <c r="AC86"/>
  <c r="AB86"/>
  <c r="AA86"/>
  <c r="Z86"/>
  <c r="M86"/>
  <c r="F86"/>
  <c r="AE86" s="1"/>
  <c r="AD145"/>
  <c r="AC145"/>
  <c r="AB145"/>
  <c r="AA145"/>
  <c r="Z145"/>
  <c r="AD144"/>
  <c r="AC144"/>
  <c r="AB144"/>
  <c r="AA144"/>
  <c r="Z144"/>
  <c r="AD143"/>
  <c r="AC143"/>
  <c r="AB143"/>
  <c r="AA143"/>
  <c r="Z143"/>
  <c r="AD142"/>
  <c r="AC142"/>
  <c r="AB142"/>
  <c r="AA142"/>
  <c r="Z142"/>
  <c r="AD141"/>
  <c r="AC141"/>
  <c r="AB141"/>
  <c r="AA141"/>
  <c r="Z141"/>
  <c r="AD140"/>
  <c r="AC140"/>
  <c r="AB140"/>
  <c r="AA140"/>
  <c r="Z140"/>
  <c r="AD139"/>
  <c r="AC139"/>
  <c r="AB139"/>
  <c r="AA139"/>
  <c r="Z139"/>
  <c r="Z146" s="1"/>
  <c r="AD62"/>
  <c r="AC62"/>
  <c r="AB62"/>
  <c r="AA62"/>
  <c r="Z62"/>
  <c r="AD61"/>
  <c r="AD64" s="1"/>
  <c r="AC61"/>
  <c r="AB61"/>
  <c r="AA61"/>
  <c r="Z61"/>
  <c r="AE130"/>
  <c r="AD130"/>
  <c r="AC130"/>
  <c r="AB130"/>
  <c r="AA130"/>
  <c r="Z130"/>
  <c r="AD129"/>
  <c r="AC129"/>
  <c r="AB129"/>
  <c r="AA129"/>
  <c r="Z129"/>
  <c r="AD127"/>
  <c r="AC127"/>
  <c r="AB127"/>
  <c r="AA127"/>
  <c r="Z127"/>
  <c r="AD126"/>
  <c r="AD136" s="1"/>
  <c r="AC126"/>
  <c r="AC136" s="1"/>
  <c r="AB126"/>
  <c r="AB136" s="1"/>
  <c r="AA126"/>
  <c r="AA136" s="1"/>
  <c r="Z126"/>
  <c r="Z136" s="1"/>
  <c r="AD85"/>
  <c r="AC85"/>
  <c r="AB85"/>
  <c r="AA85"/>
  <c r="Z85"/>
  <c r="AD84"/>
  <c r="AC84"/>
  <c r="AB84"/>
  <c r="AA84"/>
  <c r="Z84"/>
  <c r="AD81"/>
  <c r="AC81"/>
  <c r="AB81"/>
  <c r="AA81"/>
  <c r="Z81"/>
  <c r="AD80"/>
  <c r="AC80"/>
  <c r="AB80"/>
  <c r="AA80"/>
  <c r="Z80"/>
  <c r="AD79"/>
  <c r="AC79"/>
  <c r="AB79"/>
  <c r="AA79"/>
  <c r="Z79"/>
  <c r="AD77"/>
  <c r="AC77"/>
  <c r="AB77"/>
  <c r="AA77"/>
  <c r="Z77"/>
  <c r="AD76"/>
  <c r="AC76"/>
  <c r="AB76"/>
  <c r="AA76"/>
  <c r="Z76"/>
  <c r="AD74"/>
  <c r="AC74"/>
  <c r="AB74"/>
  <c r="AA74"/>
  <c r="Z74"/>
  <c r="AD71"/>
  <c r="AC71"/>
  <c r="AB71"/>
  <c r="AA71"/>
  <c r="Z71"/>
  <c r="AD69"/>
  <c r="AC69"/>
  <c r="AB69"/>
  <c r="AA69"/>
  <c r="Z69"/>
  <c r="AD116"/>
  <c r="AC116"/>
  <c r="AB116"/>
  <c r="AA116"/>
  <c r="Z116"/>
  <c r="AD115"/>
  <c r="AC115"/>
  <c r="AB115"/>
  <c r="AA115"/>
  <c r="Z115"/>
  <c r="AD93"/>
  <c r="AC93"/>
  <c r="AB93"/>
  <c r="AA93"/>
  <c r="Z93"/>
  <c r="AD91"/>
  <c r="AC91"/>
  <c r="AB91"/>
  <c r="AA91"/>
  <c r="Z91"/>
  <c r="AD89"/>
  <c r="AC89"/>
  <c r="AB89"/>
  <c r="AA89"/>
  <c r="Z89"/>
  <c r="AE157"/>
  <c r="H10" i="16" s="1"/>
  <c r="AN62" i="13"/>
  <c r="AM62"/>
  <c r="AL62"/>
  <c r="AK62"/>
  <c r="AJ62"/>
  <c r="M62"/>
  <c r="F62"/>
  <c r="AO62" s="1"/>
  <c r="AN61"/>
  <c r="AN64" s="1"/>
  <c r="AM61"/>
  <c r="AM64" s="1"/>
  <c r="AL61"/>
  <c r="AL64" s="1"/>
  <c r="AK61"/>
  <c r="AK64" s="1"/>
  <c r="AJ61"/>
  <c r="AJ64" s="1"/>
  <c r="M61"/>
  <c r="F61"/>
  <c r="AO61" s="1"/>
  <c r="AO14"/>
  <c r="AN14"/>
  <c r="AM14"/>
  <c r="AL14"/>
  <c r="AK14"/>
  <c r="AJ14"/>
  <c r="AD14"/>
  <c r="AC14"/>
  <c r="AB14"/>
  <c r="AA14"/>
  <c r="Z14"/>
  <c r="M14"/>
  <c r="F14"/>
  <c r="AE14" s="1"/>
  <c r="AO15"/>
  <c r="AN15"/>
  <c r="AM15"/>
  <c r="AL15"/>
  <c r="AK15"/>
  <c r="AJ15"/>
  <c r="AD15"/>
  <c r="AC15"/>
  <c r="AB15"/>
  <c r="AA15"/>
  <c r="Z15"/>
  <c r="M15"/>
  <c r="F15"/>
  <c r="AE15" s="1"/>
  <c r="AN130"/>
  <c r="AM130"/>
  <c r="AL130"/>
  <c r="AK130"/>
  <c r="AJ130"/>
  <c r="M130"/>
  <c r="F130"/>
  <c r="AO130" s="1"/>
  <c r="AN129"/>
  <c r="AM129"/>
  <c r="AL129"/>
  <c r="AK129"/>
  <c r="AJ129"/>
  <c r="M129"/>
  <c r="F129"/>
  <c r="AE129" s="1"/>
  <c r="AN127"/>
  <c r="AM127"/>
  <c r="AL127"/>
  <c r="AK127"/>
  <c r="AJ127"/>
  <c r="M127"/>
  <c r="F127"/>
  <c r="AE127" s="1"/>
  <c r="AN126"/>
  <c r="AN136" s="1"/>
  <c r="AM126"/>
  <c r="AM136" s="1"/>
  <c r="AL126"/>
  <c r="AL136" s="1"/>
  <c r="AK126"/>
  <c r="AK136" s="1"/>
  <c r="AJ126"/>
  <c r="AJ136" s="1"/>
  <c r="M126"/>
  <c r="F126"/>
  <c r="AE126" s="1"/>
  <c r="AF136" s="1"/>
  <c r="AO85"/>
  <c r="AN85"/>
  <c r="AM85"/>
  <c r="AL85"/>
  <c r="AK85"/>
  <c r="AJ85"/>
  <c r="M85"/>
  <c r="F85"/>
  <c r="AE85" s="1"/>
  <c r="AO84"/>
  <c r="AN84"/>
  <c r="AM84"/>
  <c r="AL84"/>
  <c r="AK84"/>
  <c r="AJ84"/>
  <c r="M84"/>
  <c r="M87" s="1"/>
  <c r="F84"/>
  <c r="AE84" s="1"/>
  <c r="AN80"/>
  <c r="AM80"/>
  <c r="AL80"/>
  <c r="AK80"/>
  <c r="AJ80"/>
  <c r="M80"/>
  <c r="F80"/>
  <c r="AE80" s="1"/>
  <c r="AN81"/>
  <c r="AM81"/>
  <c r="AL81"/>
  <c r="AK81"/>
  <c r="AJ81"/>
  <c r="M81"/>
  <c r="F81"/>
  <c r="AE81" s="1"/>
  <c r="AO79"/>
  <c r="AN79"/>
  <c r="AM79"/>
  <c r="AL79"/>
  <c r="AK79"/>
  <c r="AJ79"/>
  <c r="M79"/>
  <c r="F79"/>
  <c r="AE79" s="1"/>
  <c r="AN77"/>
  <c r="AM77"/>
  <c r="AL77"/>
  <c r="AK77"/>
  <c r="AJ77"/>
  <c r="M77"/>
  <c r="F77"/>
  <c r="AE77" s="1"/>
  <c r="AN76"/>
  <c r="AM76"/>
  <c r="AL76"/>
  <c r="AK76"/>
  <c r="AJ76"/>
  <c r="M76"/>
  <c r="F76"/>
  <c r="AE76" s="1"/>
  <c r="M74"/>
  <c r="AO71"/>
  <c r="AN71"/>
  <c r="AM71"/>
  <c r="AL71"/>
  <c r="AK71"/>
  <c r="AJ71"/>
  <c r="M71"/>
  <c r="F71"/>
  <c r="AE71" s="1"/>
  <c r="AO74"/>
  <c r="AN74"/>
  <c r="AM74"/>
  <c r="AL74"/>
  <c r="AK74"/>
  <c r="AJ74"/>
  <c r="F74"/>
  <c r="AE74" s="1"/>
  <c r="AO69"/>
  <c r="AN69"/>
  <c r="AM69"/>
  <c r="AL69"/>
  <c r="AK69"/>
  <c r="AJ69"/>
  <c r="M69"/>
  <c r="F69"/>
  <c r="AE69" s="1"/>
  <c r="AN116"/>
  <c r="AM116"/>
  <c r="AL116"/>
  <c r="AK116"/>
  <c r="AJ116"/>
  <c r="M116"/>
  <c r="F116"/>
  <c r="AE116" s="1"/>
  <c r="AN115"/>
  <c r="M115"/>
  <c r="M118" s="1"/>
  <c r="F115"/>
  <c r="AO115" s="1"/>
  <c r="AN93"/>
  <c r="AM93"/>
  <c r="AL93"/>
  <c r="AK93"/>
  <c r="AJ93"/>
  <c r="M93"/>
  <c r="F93"/>
  <c r="AE93" s="1"/>
  <c r="AN91"/>
  <c r="AM91"/>
  <c r="AL91"/>
  <c r="AK91"/>
  <c r="AJ91"/>
  <c r="M91"/>
  <c r="F91"/>
  <c r="AE91" s="1"/>
  <c r="AO16"/>
  <c r="AN16"/>
  <c r="AM16"/>
  <c r="AL16"/>
  <c r="AK16"/>
  <c r="AJ16"/>
  <c r="AD16"/>
  <c r="AC16"/>
  <c r="AB16"/>
  <c r="AA16"/>
  <c r="Z16"/>
  <c r="M16"/>
  <c r="F16"/>
  <c r="AE16" s="1"/>
  <c r="AN12"/>
  <c r="AM12"/>
  <c r="AL12"/>
  <c r="AK12"/>
  <c r="AJ12"/>
  <c r="AD12"/>
  <c r="AC12"/>
  <c r="AB12"/>
  <c r="AA12"/>
  <c r="Z12"/>
  <c r="M12"/>
  <c r="F12"/>
  <c r="AE12" s="1"/>
  <c r="AN11"/>
  <c r="AM11"/>
  <c r="AL11"/>
  <c r="AK11"/>
  <c r="AJ11"/>
  <c r="AD11"/>
  <c r="AC11"/>
  <c r="AB11"/>
  <c r="AA11"/>
  <c r="Z11"/>
  <c r="M11"/>
  <c r="F11"/>
  <c r="AE11" s="1"/>
  <c r="AN10"/>
  <c r="AM10"/>
  <c r="AL10"/>
  <c r="AK10"/>
  <c r="AJ10"/>
  <c r="AD10"/>
  <c r="AC10"/>
  <c r="AB10"/>
  <c r="AA10"/>
  <c r="Z10"/>
  <c r="M10"/>
  <c r="F10"/>
  <c r="AE10" s="1"/>
  <c r="AN9"/>
  <c r="AM9"/>
  <c r="AL9"/>
  <c r="AK9"/>
  <c r="AJ9"/>
  <c r="AD9"/>
  <c r="AC9"/>
  <c r="AB9"/>
  <c r="AA9"/>
  <c r="Z9"/>
  <c r="M9"/>
  <c r="F9"/>
  <c r="AE9" s="1"/>
  <c r="Y163"/>
  <c r="B16" i="16" s="1"/>
  <c r="AJ156" i="13"/>
  <c r="AJ163" s="1"/>
  <c r="M16" i="16" s="1"/>
  <c r="AK156" i="13"/>
  <c r="AK163" s="1"/>
  <c r="N16" i="16" s="1"/>
  <c r="AL156" i="13"/>
  <c r="AL163" s="1"/>
  <c r="O16" i="16" s="1"/>
  <c r="AM156" i="13"/>
  <c r="AM163" s="1"/>
  <c r="P16" i="16" s="1"/>
  <c r="AN156" i="13"/>
  <c r="AN163" s="1"/>
  <c r="Q16" i="16" s="1"/>
  <c r="AO156" i="13"/>
  <c r="AO163" s="1"/>
  <c r="R16" i="16" s="1"/>
  <c r="AJ157" i="13"/>
  <c r="M10" i="16" s="1"/>
  <c r="AK157" i="13"/>
  <c r="N10" i="16" s="1"/>
  <c r="AL157" i="13"/>
  <c r="O10" i="16" s="1"/>
  <c r="AM157" i="13"/>
  <c r="P10" i="16" s="1"/>
  <c r="AN157" i="13"/>
  <c r="Q10" i="16" s="1"/>
  <c r="AI156" i="13"/>
  <c r="AI163" s="1"/>
  <c r="L16" i="16" s="1"/>
  <c r="AI157" i="13"/>
  <c r="L10" i="16" s="1"/>
  <c r="AI158" i="13"/>
  <c r="L11" i="16" s="1"/>
  <c r="Z156" i="13"/>
  <c r="Z163" s="1"/>
  <c r="C16" i="16" s="1"/>
  <c r="AA156" i="13"/>
  <c r="AA163" s="1"/>
  <c r="D16" i="16" s="1"/>
  <c r="AB156" i="13"/>
  <c r="AB163" s="1"/>
  <c r="E16" i="16" s="1"/>
  <c r="AC156" i="13"/>
  <c r="AC163" s="1"/>
  <c r="F16" i="16" s="1"/>
  <c r="AD156" i="13"/>
  <c r="AD163" s="1"/>
  <c r="G16" i="16" s="1"/>
  <c r="AE156" i="13"/>
  <c r="AE163" s="1"/>
  <c r="H16" i="16" s="1"/>
  <c r="Z157" i="13"/>
  <c r="C10" i="16" s="1"/>
  <c r="AA157" i="13"/>
  <c r="D10" i="16" s="1"/>
  <c r="AB157" i="13"/>
  <c r="E10" i="16" s="1"/>
  <c r="AC157" i="13"/>
  <c r="F10" i="16" s="1"/>
  <c r="AD157" i="13"/>
  <c r="G10" i="16" s="1"/>
  <c r="Y162" i="13"/>
  <c r="B15" i="16" s="1"/>
  <c r="Y161" i="13"/>
  <c r="B14" i="16" s="1"/>
  <c r="AI155" i="13"/>
  <c r="AI162" s="1"/>
  <c r="L15" i="16" s="1"/>
  <c r="AI154" i="13"/>
  <c r="AI161" s="1"/>
  <c r="L14" i="16" s="1"/>
  <c r="AO158" i="13"/>
  <c r="R11" i="16" s="1"/>
  <c r="AN158" i="13"/>
  <c r="Q11" i="16" s="1"/>
  <c r="AM158" i="13"/>
  <c r="P11" i="16" s="1"/>
  <c r="AL158" i="13"/>
  <c r="O11" i="16" s="1"/>
  <c r="AK158" i="13"/>
  <c r="N11" i="16" s="1"/>
  <c r="AJ158" i="13"/>
  <c r="M11" i="16" s="1"/>
  <c r="AA158" i="13"/>
  <c r="D11" i="16" s="1"/>
  <c r="AB158" i="13"/>
  <c r="E11" i="16" s="1"/>
  <c r="AC158" i="13"/>
  <c r="F11" i="16" s="1"/>
  <c r="AD158" i="13"/>
  <c r="G11" i="16" s="1"/>
  <c r="AE158" i="13"/>
  <c r="H11" i="16" s="1"/>
  <c r="Z158" i="13"/>
  <c r="C11" i="16" s="1"/>
  <c r="AO145" i="13"/>
  <c r="AN145"/>
  <c r="AM145"/>
  <c r="AL145"/>
  <c r="AK145"/>
  <c r="AJ145"/>
  <c r="AO144"/>
  <c r="AN144"/>
  <c r="AM144"/>
  <c r="AL144"/>
  <c r="AK144"/>
  <c r="AJ144"/>
  <c r="AO143"/>
  <c r="AN143"/>
  <c r="AM143"/>
  <c r="AL143"/>
  <c r="AK143"/>
  <c r="AJ143"/>
  <c r="AO142"/>
  <c r="AN142"/>
  <c r="AM142"/>
  <c r="AL142"/>
  <c r="AK142"/>
  <c r="AJ142"/>
  <c r="AO141"/>
  <c r="AN141"/>
  <c r="AM141"/>
  <c r="AL141"/>
  <c r="AK141"/>
  <c r="AJ141"/>
  <c r="AO140"/>
  <c r="AN140"/>
  <c r="AM140"/>
  <c r="AL140"/>
  <c r="AK140"/>
  <c r="AJ140"/>
  <c r="AO139"/>
  <c r="AN139"/>
  <c r="AM139"/>
  <c r="AL139"/>
  <c r="AK139"/>
  <c r="AJ139"/>
  <c r="AO89"/>
  <c r="AN89"/>
  <c r="AM89"/>
  <c r="AL89"/>
  <c r="AK89"/>
  <c r="AJ89"/>
  <c r="M139"/>
  <c r="M145"/>
  <c r="M144"/>
  <c r="M143"/>
  <c r="M142"/>
  <c r="M141"/>
  <c r="M140"/>
  <c r="M89"/>
  <c r="Z5"/>
  <c r="AJ6"/>
  <c r="AK6"/>
  <c r="AL6"/>
  <c r="AM6"/>
  <c r="AN6"/>
  <c r="AJ7"/>
  <c r="AK7"/>
  <c r="AL7"/>
  <c r="AM7"/>
  <c r="AN7"/>
  <c r="AJ8"/>
  <c r="AK8"/>
  <c r="AL8"/>
  <c r="AM8"/>
  <c r="AN8"/>
  <c r="Z6"/>
  <c r="AA6"/>
  <c r="AB6"/>
  <c r="AC6"/>
  <c r="AD6"/>
  <c r="Z7"/>
  <c r="AA7"/>
  <c r="AB7"/>
  <c r="AC7"/>
  <c r="AD7"/>
  <c r="Z8"/>
  <c r="AA8"/>
  <c r="AB8"/>
  <c r="AC8"/>
  <c r="AD8"/>
  <c r="M6"/>
  <c r="M7"/>
  <c r="M8"/>
  <c r="M5"/>
  <c r="AK5"/>
  <c r="AL5"/>
  <c r="AL17" s="1"/>
  <c r="AM5"/>
  <c r="AN5"/>
  <c r="AN17" s="1"/>
  <c r="AJ5"/>
  <c r="AA5"/>
  <c r="AB5"/>
  <c r="AC5"/>
  <c r="AD5"/>
  <c r="F7"/>
  <c r="AE7" s="1"/>
  <c r="F89"/>
  <c r="AE89" s="1"/>
  <c r="AB146"/>
  <c r="F139"/>
  <c r="AE139" s="1"/>
  <c r="F143"/>
  <c r="AE143" s="1"/>
  <c r="AC146"/>
  <c r="AD146"/>
  <c r="F5"/>
  <c r="AE5" s="1"/>
  <c r="F6"/>
  <c r="AE6" s="1"/>
  <c r="F8"/>
  <c r="AE8" s="1"/>
  <c r="F140"/>
  <c r="AE140" s="1"/>
  <c r="AE141"/>
  <c r="F142"/>
  <c r="AE142" s="1"/>
  <c r="F144"/>
  <c r="AE144" s="1"/>
  <c r="F145"/>
  <c r="AE145" s="1"/>
  <c r="O145"/>
  <c r="O143"/>
  <c r="O141"/>
  <c r="O144"/>
  <c r="AA64" l="1"/>
  <c r="O24"/>
  <c r="M31"/>
  <c r="AL173"/>
  <c r="AM172"/>
  <c r="AN171"/>
  <c r="AO170"/>
  <c r="AK170"/>
  <c r="AL169"/>
  <c r="O22" i="16" s="1"/>
  <c r="AM184" i="13"/>
  <c r="AL186"/>
  <c r="AK187"/>
  <c r="AO187"/>
  <c r="AN188"/>
  <c r="AJ186"/>
  <c r="AJ171"/>
  <c r="AN173"/>
  <c r="AO172"/>
  <c r="AK172"/>
  <c r="AL171"/>
  <c r="AM170"/>
  <c r="AN169"/>
  <c r="AK184"/>
  <c r="AO184"/>
  <c r="AN186"/>
  <c r="AM187"/>
  <c r="AL188"/>
  <c r="AJ188"/>
  <c r="AJ173"/>
  <c r="AJ170"/>
  <c r="AJ172"/>
  <c r="AJ187"/>
  <c r="AM188"/>
  <c r="AN187"/>
  <c r="AO186"/>
  <c r="AK186"/>
  <c r="AL184"/>
  <c r="AM169"/>
  <c r="AM176" s="1"/>
  <c r="P29" i="16" s="1"/>
  <c r="AL170" i="13"/>
  <c r="AK171"/>
  <c r="AO171"/>
  <c r="AN172"/>
  <c r="AM173"/>
  <c r="AB184"/>
  <c r="AD184"/>
  <c r="AA186"/>
  <c r="AC186"/>
  <c r="AE186"/>
  <c r="AB187"/>
  <c r="AD187"/>
  <c r="AA188"/>
  <c r="AC188"/>
  <c r="AE188"/>
  <c r="Z187"/>
  <c r="Z184"/>
  <c r="AB169"/>
  <c r="AD169"/>
  <c r="AA170"/>
  <c r="AC170"/>
  <c r="AE170"/>
  <c r="AB171"/>
  <c r="AD171"/>
  <c r="AA172"/>
  <c r="AC172"/>
  <c r="AE172"/>
  <c r="AB173"/>
  <c r="AD173"/>
  <c r="Z173"/>
  <c r="Z171"/>
  <c r="Z169"/>
  <c r="AO173"/>
  <c r="AJ169"/>
  <c r="M22" i="16" s="1"/>
  <c r="AJ184" i="13"/>
  <c r="AO188"/>
  <c r="AK188"/>
  <c r="AL187"/>
  <c r="AM186"/>
  <c r="AN184"/>
  <c r="AK169"/>
  <c r="N22" i="16" s="1"/>
  <c r="AO169" i="13"/>
  <c r="AN170"/>
  <c r="AM171"/>
  <c r="AL172"/>
  <c r="AK173"/>
  <c r="AA184"/>
  <c r="AC184"/>
  <c r="AE184"/>
  <c r="AB186"/>
  <c r="AD186"/>
  <c r="AA187"/>
  <c r="AC187"/>
  <c r="AE187"/>
  <c r="AB188"/>
  <c r="AD188"/>
  <c r="Z188"/>
  <c r="Z186"/>
  <c r="AA169"/>
  <c r="AC169"/>
  <c r="AE169"/>
  <c r="AB170"/>
  <c r="AD170"/>
  <c r="AA171"/>
  <c r="AC171"/>
  <c r="AE171"/>
  <c r="AB172"/>
  <c r="AD172"/>
  <c r="AA173"/>
  <c r="AC173"/>
  <c r="AE173"/>
  <c r="Z172"/>
  <c r="Z170"/>
  <c r="O8"/>
  <c r="O6"/>
  <c r="AK117"/>
  <c r="AA117"/>
  <c r="AC117"/>
  <c r="Z64"/>
  <c r="AA185"/>
  <c r="AC185"/>
  <c r="AM185"/>
  <c r="AB185"/>
  <c r="AJ185"/>
  <c r="AN185"/>
  <c r="O7"/>
  <c r="O140"/>
  <c r="O142"/>
  <c r="O139"/>
  <c r="AF117"/>
  <c r="AN117"/>
  <c r="Z117"/>
  <c r="AB117"/>
  <c r="AD117"/>
  <c r="AK185"/>
  <c r="AD185"/>
  <c r="AL185"/>
  <c r="Z185"/>
  <c r="AJ17"/>
  <c r="Z17"/>
  <c r="AM17"/>
  <c r="AK17"/>
  <c r="M17"/>
  <c r="M75"/>
  <c r="M78"/>
  <c r="M83"/>
  <c r="M64"/>
  <c r="O89"/>
  <c r="M146"/>
  <c r="AO91"/>
  <c r="AO86"/>
  <c r="AO81"/>
  <c r="AO5"/>
  <c r="AO8"/>
  <c r="AO7"/>
  <c r="AO6"/>
  <c r="AI64"/>
  <c r="AF17"/>
  <c r="O11"/>
  <c r="AO9"/>
  <c r="AO10"/>
  <c r="AO11"/>
  <c r="AO12"/>
  <c r="AO116"/>
  <c r="O91"/>
  <c r="P22" i="16"/>
  <c r="Q22"/>
  <c r="R9"/>
  <c r="Q9"/>
  <c r="P9"/>
  <c r="O9"/>
  <c r="N9"/>
  <c r="M9"/>
  <c r="L9"/>
  <c r="H9"/>
  <c r="G9"/>
  <c r="F9"/>
  <c r="E9"/>
  <c r="D9"/>
  <c r="C9"/>
  <c r="L8"/>
  <c r="L7"/>
  <c r="AD17" i="13"/>
  <c r="AC17"/>
  <c r="AB17"/>
  <c r="AA17"/>
  <c r="AD155"/>
  <c r="AE115"/>
  <c r="AE61"/>
  <c r="AF64" s="1"/>
  <c r="AE62"/>
  <c r="AB155"/>
  <c r="E8" i="16" s="1"/>
  <c r="Z154" i="13"/>
  <c r="Z155"/>
  <c r="C8" i="16" s="1"/>
  <c r="AC155" i="13"/>
  <c r="O128"/>
  <c r="O86"/>
  <c r="M136"/>
  <c r="O61"/>
  <c r="O62"/>
  <c r="O14"/>
  <c r="O15"/>
  <c r="O126"/>
  <c r="AO126"/>
  <c r="O127"/>
  <c r="AO127"/>
  <c r="O129"/>
  <c r="AO129"/>
  <c r="O130"/>
  <c r="O84"/>
  <c r="O85"/>
  <c r="O80"/>
  <c r="AO80"/>
  <c r="AO76"/>
  <c r="AP117" s="1"/>
  <c r="AO77"/>
  <c r="O79"/>
  <c r="O81"/>
  <c r="O76"/>
  <c r="O77"/>
  <c r="O71"/>
  <c r="O74"/>
  <c r="O69"/>
  <c r="O116"/>
  <c r="AO157"/>
  <c r="R10" i="16" s="1"/>
  <c r="O115" i="13"/>
  <c r="AJ115"/>
  <c r="AJ117" s="1"/>
  <c r="AK115"/>
  <c r="AL115"/>
  <c r="AL117" s="1"/>
  <c r="AM115"/>
  <c r="AM117" s="1"/>
  <c r="O93"/>
  <c r="AO93"/>
  <c r="AO155"/>
  <c r="O16"/>
  <c r="AD154"/>
  <c r="AC154"/>
  <c r="AB154"/>
  <c r="AA154"/>
  <c r="O9"/>
  <c r="O10"/>
  <c r="O12"/>
  <c r="X147"/>
  <c r="O5"/>
  <c r="AK154"/>
  <c r="AL154"/>
  <c r="AM154"/>
  <c r="AN154"/>
  <c r="AJ154"/>
  <c r="AF163"/>
  <c r="I16" i="16" s="1"/>
  <c r="AP163" i="13"/>
  <c r="S16" i="16" s="1"/>
  <c r="AJ146" i="13"/>
  <c r="AK146"/>
  <c r="AM146"/>
  <c r="AN146"/>
  <c r="AP146"/>
  <c r="AF146"/>
  <c r="AA146"/>
  <c r="AO185" l="1"/>
  <c r="AG17"/>
  <c r="H26" i="16"/>
  <c r="AG64" i="13"/>
  <c r="AP136"/>
  <c r="AE185"/>
  <c r="AK176"/>
  <c r="N29" i="16" s="1"/>
  <c r="AL176" i="13"/>
  <c r="O29" i="16" s="1"/>
  <c r="AJ176" i="13"/>
  <c r="M29" i="16" s="1"/>
  <c r="AN176" i="13"/>
  <c r="Q29" i="16" s="1"/>
  <c r="AO154" i="13"/>
  <c r="AO161" s="1"/>
  <c r="R14" i="16" s="1"/>
  <c r="AP17" i="13"/>
  <c r="O75"/>
  <c r="Z147"/>
  <c r="O78"/>
  <c r="AE154"/>
  <c r="AE161" s="1"/>
  <c r="H14" i="16" s="1"/>
  <c r="M117" i="13"/>
  <c r="AD147"/>
  <c r="R23" i="16"/>
  <c r="AC192" i="13"/>
  <c r="F45" i="16" s="1"/>
  <c r="AB192" i="13"/>
  <c r="E45" i="16" s="1"/>
  <c r="AA192" i="13"/>
  <c r="D45" i="16" s="1"/>
  <c r="Z192" i="13"/>
  <c r="AJ161"/>
  <c r="M7" i="16"/>
  <c r="AN161" i="13"/>
  <c r="Q14" i="16" s="1"/>
  <c r="Q7"/>
  <c r="AM161" i="13"/>
  <c r="P14" i="16" s="1"/>
  <c r="P7"/>
  <c r="AL161" i="13"/>
  <c r="O14" i="16" s="1"/>
  <c r="O7"/>
  <c r="AK161" i="13"/>
  <c r="N14" i="16" s="1"/>
  <c r="N7"/>
  <c r="R7"/>
  <c r="AA161" i="13"/>
  <c r="D14" i="16" s="1"/>
  <c r="D7"/>
  <c r="AB161" i="13"/>
  <c r="E14" i="16" s="1"/>
  <c r="E7"/>
  <c r="AC161" i="13"/>
  <c r="F14" i="16" s="1"/>
  <c r="F7"/>
  <c r="AD161" i="13"/>
  <c r="G14" i="16" s="1"/>
  <c r="G7"/>
  <c r="AO162" i="13"/>
  <c r="R15" i="16" s="1"/>
  <c r="R8"/>
  <c r="AC162" i="13"/>
  <c r="F15" i="16" s="1"/>
  <c r="F8"/>
  <c r="Z161" i="13"/>
  <c r="C7" i="16"/>
  <c r="AD162" i="13"/>
  <c r="G15" i="16" s="1"/>
  <c r="G8"/>
  <c r="AC147" i="13"/>
  <c r="Q41" i="16"/>
  <c r="P41"/>
  <c r="O41"/>
  <c r="N41"/>
  <c r="M41"/>
  <c r="R40"/>
  <c r="Q40"/>
  <c r="P40"/>
  <c r="O40"/>
  <c r="N40"/>
  <c r="M40"/>
  <c r="H41"/>
  <c r="G41"/>
  <c r="F41"/>
  <c r="E41"/>
  <c r="D41"/>
  <c r="C41"/>
  <c r="H40"/>
  <c r="G40"/>
  <c r="F40"/>
  <c r="E40"/>
  <c r="D40"/>
  <c r="C40"/>
  <c r="R26"/>
  <c r="Q26"/>
  <c r="P26"/>
  <c r="O26"/>
  <c r="N26"/>
  <c r="M26"/>
  <c r="R25"/>
  <c r="Q25"/>
  <c r="P25"/>
  <c r="O25"/>
  <c r="N25"/>
  <c r="M25"/>
  <c r="N24"/>
  <c r="M24"/>
  <c r="R41"/>
  <c r="Z177" i="13"/>
  <c r="C23" i="16"/>
  <c r="AA177" i="13"/>
  <c r="D30" i="16" s="1"/>
  <c r="D23"/>
  <c r="AB177" i="13"/>
  <c r="E30" i="16" s="1"/>
  <c r="E23"/>
  <c r="AC177" i="13"/>
  <c r="F30" i="16" s="1"/>
  <c r="F23"/>
  <c r="AD177" i="13"/>
  <c r="G30" i="16" s="1"/>
  <c r="G23"/>
  <c r="AE177" i="13"/>
  <c r="H30" i="16" s="1"/>
  <c r="H23"/>
  <c r="AA176" i="13"/>
  <c r="D29" i="16" s="1"/>
  <c r="D22"/>
  <c r="AB176" i="13"/>
  <c r="E29" i="16" s="1"/>
  <c r="E22"/>
  <c r="AC176" i="13"/>
  <c r="F29" i="16" s="1"/>
  <c r="F22"/>
  <c r="AD176" i="13"/>
  <c r="G29" i="16" s="1"/>
  <c r="G22"/>
  <c r="AE176" i="13"/>
  <c r="H29" i="16" s="1"/>
  <c r="H22"/>
  <c r="Z176" i="13"/>
  <c r="C29" i="16" s="1"/>
  <c r="C22"/>
  <c r="AK178" i="13"/>
  <c r="N31" i="16" s="1"/>
  <c r="AJ178" i="13"/>
  <c r="C25" i="16"/>
  <c r="D25"/>
  <c r="E25"/>
  <c r="F25"/>
  <c r="G25"/>
  <c r="H25"/>
  <c r="C26"/>
  <c r="D26"/>
  <c r="E26"/>
  <c r="F26"/>
  <c r="G26"/>
  <c r="AA147" i="13"/>
  <c r="AI17"/>
  <c r="AG146"/>
  <c r="AP147"/>
  <c r="O83"/>
  <c r="AM155"/>
  <c r="AN155"/>
  <c r="AL155"/>
  <c r="AK155"/>
  <c r="AJ155"/>
  <c r="AB162"/>
  <c r="E15" i="16" s="1"/>
  <c r="AA155" i="13"/>
  <c r="Z162"/>
  <c r="C15" i="16" s="1"/>
  <c r="AL146" i="13"/>
  <c r="H7" i="16" l="1"/>
  <c r="AO177" i="13"/>
  <c r="R30" i="16" s="1"/>
  <c r="F38"/>
  <c r="D38"/>
  <c r="AF176" i="13"/>
  <c r="I29" i="16" s="1"/>
  <c r="E38"/>
  <c r="C38"/>
  <c r="AN147" i="13"/>
  <c r="AG136"/>
  <c r="AJ147"/>
  <c r="AK147"/>
  <c r="AM147"/>
  <c r="AL147"/>
  <c r="AB147"/>
  <c r="M23" i="16"/>
  <c r="AJ177" i="13"/>
  <c r="N23" i="16"/>
  <c r="AK177" i="13"/>
  <c r="N30" i="16" s="1"/>
  <c r="O23"/>
  <c r="AL177" i="13"/>
  <c r="O30" i="16" s="1"/>
  <c r="AA162" i="13"/>
  <c r="D15" i="16" s="1"/>
  <c r="D8"/>
  <c r="AJ162" i="13"/>
  <c r="M15" i="16" s="1"/>
  <c r="M8"/>
  <c r="AK162" i="13"/>
  <c r="N15" i="16" s="1"/>
  <c r="N8"/>
  <c r="AL162" i="13"/>
  <c r="O15" i="16" s="1"/>
  <c r="O8"/>
  <c r="AN162" i="13"/>
  <c r="Q15" i="16" s="1"/>
  <c r="Q8"/>
  <c r="AM162" i="13"/>
  <c r="P15" i="16" s="1"/>
  <c r="P8"/>
  <c r="R22"/>
  <c r="AO176" i="13"/>
  <c r="O24" i="16"/>
  <c r="AL178" i="13"/>
  <c r="O31" i="16" s="1"/>
  <c r="P24"/>
  <c r="AM178" i="13"/>
  <c r="P31" i="16" s="1"/>
  <c r="Q24"/>
  <c r="AN178" i="13"/>
  <c r="Q31" i="16" s="1"/>
  <c r="R24"/>
  <c r="AO178" i="13"/>
  <c r="R31" i="16" s="1"/>
  <c r="AA191" i="13"/>
  <c r="D44" i="16" s="1"/>
  <c r="D37"/>
  <c r="AB191" i="13"/>
  <c r="E44" i="16" s="1"/>
  <c r="E37"/>
  <c r="AC191" i="13"/>
  <c r="F44" i="16" s="1"/>
  <c r="F37"/>
  <c r="AD191" i="13"/>
  <c r="G44" i="16" s="1"/>
  <c r="G37"/>
  <c r="AE191" i="13"/>
  <c r="H44" i="16" s="1"/>
  <c r="H37"/>
  <c r="AD192" i="13"/>
  <c r="G45" i="16" s="1"/>
  <c r="G38"/>
  <c r="AE192" i="13"/>
  <c r="H45" i="16" s="1"/>
  <c r="H38"/>
  <c r="Z193" i="13"/>
  <c r="C39" i="16"/>
  <c r="AA193" i="13"/>
  <c r="D46" i="16" s="1"/>
  <c r="D39"/>
  <c r="AB193" i="13"/>
  <c r="E46" i="16" s="1"/>
  <c r="E39"/>
  <c r="AC193" i="13"/>
  <c r="F46" i="16" s="1"/>
  <c r="F39"/>
  <c r="AD193" i="13"/>
  <c r="G46" i="16" s="1"/>
  <c r="G39"/>
  <c r="AE193" i="13"/>
  <c r="H46" i="16" s="1"/>
  <c r="H39"/>
  <c r="C37"/>
  <c r="Z191" i="13"/>
  <c r="AJ191"/>
  <c r="M37" i="16"/>
  <c r="AK191" i="13"/>
  <c r="N44" i="16" s="1"/>
  <c r="N37"/>
  <c r="AL191" i="13"/>
  <c r="O44" i="16" s="1"/>
  <c r="O37"/>
  <c r="AM191" i="13"/>
  <c r="P44" i="16" s="1"/>
  <c r="P37"/>
  <c r="AN191" i="13"/>
  <c r="Q44" i="16" s="1"/>
  <c r="Q37"/>
  <c r="AO191" i="13"/>
  <c r="R44" i="16" s="1"/>
  <c r="R37"/>
  <c r="AJ192" i="13"/>
  <c r="M38" i="16"/>
  <c r="AK192" i="13"/>
  <c r="N45" i="16" s="1"/>
  <c r="N38"/>
  <c r="AL192" i="13"/>
  <c r="O45" i="16" s="1"/>
  <c r="O38"/>
  <c r="AM192" i="13"/>
  <c r="P45" i="16" s="1"/>
  <c r="P38"/>
  <c r="AN192" i="13"/>
  <c r="Q45" i="16" s="1"/>
  <c r="Q38"/>
  <c r="AO192" i="13"/>
  <c r="R45" i="16" s="1"/>
  <c r="R38"/>
  <c r="AJ193" i="13"/>
  <c r="M39" i="16"/>
  <c r="AK193" i="13"/>
  <c r="N46" i="16" s="1"/>
  <c r="N39"/>
  <c r="AL193" i="13"/>
  <c r="O46" i="16" s="1"/>
  <c r="O39"/>
  <c r="AM193" i="13"/>
  <c r="P46" i="16" s="1"/>
  <c r="P39"/>
  <c r="AN193" i="13"/>
  <c r="Q46" i="16" s="1"/>
  <c r="Q39"/>
  <c r="AO193" i="13"/>
  <c r="R46" i="16" s="1"/>
  <c r="R39"/>
  <c r="C14"/>
  <c r="AF161" i="13"/>
  <c r="I14" i="16" s="1"/>
  <c r="M14"/>
  <c r="AP161" i="13"/>
  <c r="S14" i="16" s="1"/>
  <c r="AF192" i="13"/>
  <c r="I45" i="16" s="1"/>
  <c r="C45"/>
  <c r="AE178" i="13"/>
  <c r="H31" i="16" s="1"/>
  <c r="H24"/>
  <c r="AD178" i="13"/>
  <c r="G31" i="16" s="1"/>
  <c r="G24"/>
  <c r="AC178" i="13"/>
  <c r="F31" i="16" s="1"/>
  <c r="F24"/>
  <c r="AB178" i="13"/>
  <c r="E31" i="16" s="1"/>
  <c r="E24"/>
  <c r="AA178" i="13"/>
  <c r="D31" i="16" s="1"/>
  <c r="D24"/>
  <c r="Z178" i="13"/>
  <c r="C31" i="16" s="1"/>
  <c r="C24"/>
  <c r="M31"/>
  <c r="C30"/>
  <c r="AF177" i="13"/>
  <c r="I30" i="16" s="1"/>
  <c r="AI146" i="13"/>
  <c r="AG117"/>
  <c r="AI117"/>
  <c r="AE155"/>
  <c r="AF147"/>
  <c r="AP162" l="1"/>
  <c r="AP164" s="1"/>
  <c r="AP178"/>
  <c r="S31" i="16" s="1"/>
  <c r="AF178" i="13"/>
  <c r="AF179" s="1"/>
  <c r="AF150"/>
  <c r="AI136"/>
  <c r="AE162"/>
  <c r="H8" i="16"/>
  <c r="Q23"/>
  <c r="AN177" i="13"/>
  <c r="Q30" i="16" s="1"/>
  <c r="P23"/>
  <c r="AM177" i="13"/>
  <c r="P30" i="16" s="1"/>
  <c r="AP193" i="13"/>
  <c r="S46" i="16" s="1"/>
  <c r="M46"/>
  <c r="AP192" i="13"/>
  <c r="S45" i="16" s="1"/>
  <c r="M45"/>
  <c r="AP191" i="13"/>
  <c r="M44" i="16"/>
  <c r="AF191" i="13"/>
  <c r="C44" i="16"/>
  <c r="AF193" i="13"/>
  <c r="I46" i="16" s="1"/>
  <c r="C46"/>
  <c r="R29"/>
  <c r="AP176" i="13"/>
  <c r="M30" i="16"/>
  <c r="AP177" i="13" l="1"/>
  <c r="S30" i="16" s="1"/>
  <c r="I31"/>
  <c r="S15"/>
  <c r="S29"/>
  <c r="AP179" i="13"/>
  <c r="AF194"/>
  <c r="I47" i="16" s="1"/>
  <c r="I44"/>
  <c r="AP194" i="13"/>
  <c r="S44" i="16"/>
  <c r="H15"/>
  <c r="AF162" i="13"/>
  <c r="S17" i="16"/>
  <c r="I32"/>
  <c r="AF196" i="13" l="1"/>
  <c r="I15" i="16"/>
  <c r="AF164" i="13"/>
  <c r="AG150" s="1"/>
  <c r="S47" i="16"/>
  <c r="AP195" i="13"/>
  <c r="S48" i="16" s="1"/>
  <c r="S32"/>
  <c r="AP196" i="13"/>
  <c r="AP180"/>
  <c r="S33" i="16" s="1"/>
  <c r="I17" l="1"/>
  <c r="AP165" i="13"/>
  <c r="S18" i="16" s="1"/>
</calcChain>
</file>

<file path=xl/sharedStrings.xml><?xml version="1.0" encoding="utf-8"?>
<sst xmlns="http://schemas.openxmlformats.org/spreadsheetml/2006/main" count="935" uniqueCount="224">
  <si>
    <t>Item</t>
  </si>
  <si>
    <t>Material Amt</t>
  </si>
  <si>
    <t>Units</t>
  </si>
  <si>
    <t>Material Cost</t>
  </si>
  <si>
    <t>Material Cost/Unit</t>
  </si>
  <si>
    <t xml:space="preserve"> </t>
  </si>
  <si>
    <t>Material</t>
  </si>
  <si>
    <t>Aluminum</t>
  </si>
  <si>
    <t>hours</t>
  </si>
  <si>
    <t>N/A</t>
  </si>
  <si>
    <t>MT Time</t>
  </si>
  <si>
    <t>Shop Time</t>
  </si>
  <si>
    <t>Materials Totals</t>
  </si>
  <si>
    <t>ea.</t>
  </si>
  <si>
    <t>Shop Labor</t>
  </si>
  <si>
    <t>Tech Labor</t>
  </si>
  <si>
    <t>M&amp;S Cost</t>
  </si>
  <si>
    <t xml:space="preserve">     -Handles</t>
  </si>
  <si>
    <t xml:space="preserve">     -Box Sides</t>
  </si>
  <si>
    <t xml:space="preserve">     -Fork Truck Skids</t>
  </si>
  <si>
    <t xml:space="preserve">     -Packing</t>
  </si>
  <si>
    <t xml:space="preserve">     -Shipping Cost</t>
  </si>
  <si>
    <t>Galvanized</t>
  </si>
  <si>
    <t>1" Clear Plywood</t>
  </si>
  <si>
    <t>sheets</t>
  </si>
  <si>
    <t>Fir 4X4</t>
  </si>
  <si>
    <t>bd/ft</t>
  </si>
  <si>
    <t>Foam</t>
  </si>
  <si>
    <t>m^3</t>
  </si>
  <si>
    <t>Eng Time</t>
  </si>
  <si>
    <t>Des Time</t>
  </si>
  <si>
    <t>Engineering</t>
  </si>
  <si>
    <t>Design</t>
  </si>
  <si>
    <t>Unit</t>
  </si>
  <si>
    <t>Labor</t>
  </si>
  <si>
    <t>UC Number</t>
  </si>
  <si>
    <t>Estimate</t>
  </si>
  <si>
    <t>Est Remaining</t>
  </si>
  <si>
    <t>Overage</t>
  </si>
  <si>
    <t>CMM</t>
  </si>
  <si>
    <t>Each</t>
  </si>
  <si>
    <t>lb</t>
  </si>
  <si>
    <t># (line-item-zeroing)</t>
  </si>
  <si>
    <t>Base or Contingency</t>
  </si>
  <si>
    <t>Shop</t>
  </si>
  <si>
    <t>M_Tech</t>
  </si>
  <si>
    <t>Engineer</t>
  </si>
  <si>
    <t>Designer</t>
  </si>
  <si>
    <t>YEAR</t>
  </si>
  <si>
    <t>B</t>
  </si>
  <si>
    <t>C</t>
  </si>
  <si>
    <t>BASE</t>
  </si>
  <si>
    <t>CONTINGENCY</t>
  </si>
  <si>
    <t>Year</t>
  </si>
  <si>
    <t>Shop Cost</t>
  </si>
  <si>
    <t>MT Cost</t>
  </si>
  <si>
    <t>Totals</t>
  </si>
  <si>
    <t>Hytec</t>
  </si>
  <si>
    <t>LANL</t>
  </si>
  <si>
    <t>LBNL Cost</t>
  </si>
  <si>
    <t>Material Batches</t>
  </si>
  <si>
    <t>Acceptance</t>
  </si>
  <si>
    <t>Bleed Studies</t>
  </si>
  <si>
    <t>Test</t>
  </si>
  <si>
    <t>M55J</t>
  </si>
  <si>
    <t>Order</t>
  </si>
  <si>
    <t>Bagging</t>
  </si>
  <si>
    <t>m^2</t>
  </si>
  <si>
    <t>Material Batches Subtotal</t>
  </si>
  <si>
    <t>Expendables</t>
  </si>
  <si>
    <t>Plate Lamination</t>
  </si>
  <si>
    <t>Material Test</t>
  </si>
  <si>
    <t>Batch</t>
  </si>
  <si>
    <t>Cutter</t>
  </si>
  <si>
    <t>Labor Cost Total (includes contingency)</t>
  </si>
  <si>
    <t>Part Trim</t>
  </si>
  <si>
    <t>Shipping</t>
  </si>
  <si>
    <t>Materials Sub Totals</t>
  </si>
  <si>
    <t>Tooling</t>
  </si>
  <si>
    <t>Base Labor</t>
  </si>
  <si>
    <t>Sum</t>
  </si>
  <si>
    <t xml:space="preserve">     -Packing Foam (waterjet parts)</t>
  </si>
  <si>
    <t xml:space="preserve">     -Box Fab--Carpenters not MT, but cost scaled</t>
  </si>
  <si>
    <t>Stave Assembly Subtotal</t>
  </si>
  <si>
    <t>Shipping Subtotal</t>
  </si>
  <si>
    <t>Hysol Adhesive Batches</t>
  </si>
  <si>
    <t>Hysol 9320</t>
  </si>
  <si>
    <t>Base</t>
  </si>
  <si>
    <t>Contingency</t>
  </si>
  <si>
    <t>External Work Excluded…</t>
  </si>
  <si>
    <t>Cost With Contingency</t>
  </si>
  <si>
    <t>Base Cost</t>
  </si>
  <si>
    <t>Underage(-)</t>
  </si>
  <si>
    <t>Spent To Date</t>
  </si>
  <si>
    <t>Protot or Production</t>
  </si>
  <si>
    <t>PD</t>
  </si>
  <si>
    <t>Sum Logic Code</t>
  </si>
  <si>
    <t>TRACKING</t>
  </si>
  <si>
    <t>BPD</t>
  </si>
  <si>
    <t>BPT</t>
  </si>
  <si>
    <t>CPT</t>
  </si>
  <si>
    <t>CPD</t>
  </si>
  <si>
    <t>checksum</t>
  </si>
  <si>
    <t>Production Base Cost</t>
  </si>
  <si>
    <t>Production Contingency Cost</t>
  </si>
  <si>
    <t>Percent</t>
  </si>
  <si>
    <t>LBNL Contingency</t>
  </si>
  <si>
    <t>Hysol Adhesive Pre-Production</t>
  </si>
  <si>
    <t>Pre-Production Base Cost</t>
  </si>
  <si>
    <t>Pre-Production Contingency Cost</t>
  </si>
  <si>
    <t>Parylene Coating (100% Production)</t>
  </si>
  <si>
    <t>Shipping (100% Production)</t>
  </si>
  <si>
    <t>Thicker M55J</t>
  </si>
  <si>
    <t>Cloth CN60</t>
  </si>
  <si>
    <t>CN60</t>
  </si>
  <si>
    <t>Materials and Labor</t>
  </si>
  <si>
    <t>Waterjet</t>
  </si>
  <si>
    <t>Plate (for all parts + spares)</t>
  </si>
  <si>
    <t>Trim to Size (cuts all face sheets, both styles)</t>
  </si>
  <si>
    <t>Core</t>
  </si>
  <si>
    <t>Carbon Foam Core</t>
  </si>
  <si>
    <t>Allcomp Densified</t>
  </si>
  <si>
    <t>bdft</t>
  </si>
  <si>
    <t>Rough thickness core</t>
  </si>
  <si>
    <t>Trim to shape (all styles)</t>
  </si>
  <si>
    <t>Inserts</t>
  </si>
  <si>
    <t>Stave Mounts</t>
  </si>
  <si>
    <t>CF PEEK</t>
  </si>
  <si>
    <t>Barrel Shell Components</t>
  </si>
  <si>
    <t>Pixel Support Sub Total</t>
  </si>
  <si>
    <t>Interface Parts</t>
  </si>
  <si>
    <t>Base Plate</t>
  </si>
  <si>
    <t>Stave Mount Tooling (Layer 2)</t>
  </si>
  <si>
    <t>Insert Location Plate (Layer 2)</t>
  </si>
  <si>
    <t>Caul Plate (Layer 2)</t>
  </si>
  <si>
    <t>Base Plate (Layer 2)</t>
  </si>
  <si>
    <t>Assembly</t>
  </si>
  <si>
    <t>Inserts (contingency)</t>
  </si>
  <si>
    <t>Stave Mounts (Contingency)</t>
  </si>
  <si>
    <t>Barrel Shell Assembly</t>
  </si>
  <si>
    <t>Half Shell</t>
  </si>
  <si>
    <t>Welded Tube Assembly</t>
  </si>
  <si>
    <t>Steel</t>
  </si>
  <si>
    <t>Nickel Plate</t>
  </si>
  <si>
    <t>Contract</t>
  </si>
  <si>
    <t>Trim Fixture</t>
  </si>
  <si>
    <t>Lamination Tool</t>
  </si>
  <si>
    <t>Machining Tool</t>
  </si>
  <si>
    <t>Support Beam Tooling</t>
  </si>
  <si>
    <t>Bottom Skin Tool</t>
  </si>
  <si>
    <t>Top Skin Tool</t>
  </si>
  <si>
    <t>Core Bond Tool</t>
  </si>
  <si>
    <t>Transition Ring Tool</t>
  </si>
  <si>
    <t>Lamination Tool Iteration</t>
  </si>
  <si>
    <t>SS</t>
  </si>
  <si>
    <t>Part Tooling</t>
  </si>
  <si>
    <t>Half Shell Production</t>
  </si>
  <si>
    <t>Prototype Tube</t>
  </si>
  <si>
    <t>Production Tube</t>
  </si>
  <si>
    <t>Production Tube (Contingency)</t>
  </si>
  <si>
    <t>Part Trim (Contingency)</t>
  </si>
  <si>
    <t>Lamination Tool Iteration (Contingency)</t>
  </si>
  <si>
    <t>Re-Machine (contingency)</t>
  </si>
  <si>
    <t>Nickel Plate (contingency)</t>
  </si>
  <si>
    <t>Tool Material CTE Study</t>
  </si>
  <si>
    <t>Ply Trim and Kit</t>
  </si>
  <si>
    <t>Part Lamination</t>
  </si>
  <si>
    <t>Part Lamination (contingency)</t>
  </si>
  <si>
    <t>Transition Ring Production</t>
  </si>
  <si>
    <t>Prototype Ring</t>
  </si>
  <si>
    <t>Production Ring</t>
  </si>
  <si>
    <t>Production Ring (Contingency)</t>
  </si>
  <si>
    <t>Prototype Ring (contingency if re-tooled)</t>
  </si>
  <si>
    <t>Support Beam Production</t>
  </si>
  <si>
    <t>Part Subtotal</t>
  </si>
  <si>
    <t>Base Laminate</t>
  </si>
  <si>
    <t>Base Laminate (contingency)</t>
  </si>
  <si>
    <t>Top Laminate</t>
  </si>
  <si>
    <t>Top Laminate (contingency)</t>
  </si>
  <si>
    <t>Core Bond</t>
  </si>
  <si>
    <t>Core Bond (contingency)</t>
  </si>
  <si>
    <t>Top Skin Bonding</t>
  </si>
  <si>
    <t>Top Skin Bonding (contingency)</t>
  </si>
  <si>
    <t>Machined Assembly</t>
  </si>
  <si>
    <t>Machined Assembly (contingency)</t>
  </si>
  <si>
    <t>Assembly Tooling</t>
  </si>
  <si>
    <t>Arch Supports</t>
  </si>
  <si>
    <t>Process/Shipping Container</t>
  </si>
  <si>
    <t>Tool Assembly</t>
  </si>
  <si>
    <t>Production Assembly</t>
  </si>
  <si>
    <t>End Flange to Transition Ring Bond</t>
  </si>
  <si>
    <t>Support Beam bond</t>
  </si>
  <si>
    <t>Shell Bond</t>
  </si>
  <si>
    <t>CMM Survey of Bonded Assembly</t>
  </si>
  <si>
    <t>CMM Survey of Bonded Assembly with Pixel Mounts</t>
  </si>
  <si>
    <t>Barrel Support Estimate</t>
  </si>
  <si>
    <t>Base Plate (Layer 1)</t>
  </si>
  <si>
    <t>Caul Plate (Layer 1)</t>
  </si>
  <si>
    <t>Insert Location Plate (Layer 1)</t>
  </si>
  <si>
    <t>Stave Mount Tooling (Layer 1)</t>
  </si>
  <si>
    <t>Base Plate (Layer 3)</t>
  </si>
  <si>
    <t>Caul Plate (Layer 3)</t>
  </si>
  <si>
    <t>Insert Location Plate (Layer 3)</t>
  </si>
  <si>
    <t>Stave Mount Tooling (Layer 3)</t>
  </si>
  <si>
    <t>Base Plate (Layer 4)</t>
  </si>
  <si>
    <t>Caul Plate (Layer 4)</t>
  </si>
  <si>
    <t>Insert Location Plate (Layer 4)</t>
  </si>
  <si>
    <t>Gusset Plate Tooling</t>
  </si>
  <si>
    <t>Gusset Plate Production</t>
  </si>
  <si>
    <t>Part Machining</t>
  </si>
  <si>
    <t>Part Machining (Contingency)</t>
  </si>
  <si>
    <t>Layer Support Assemblies</t>
  </si>
  <si>
    <t>Layer 1 Structure</t>
  </si>
  <si>
    <t>Layer 1 Structure (contingency)</t>
  </si>
  <si>
    <t>Layer 1 Stave Mounts</t>
  </si>
  <si>
    <t>Layer 2 Stave Mounts</t>
  </si>
  <si>
    <t>Layer 3 Structure</t>
  </si>
  <si>
    <t>Layer 2 Structure</t>
  </si>
  <si>
    <t>Layer 4 Structure</t>
  </si>
  <si>
    <t>Layer 3 Stave Mounts</t>
  </si>
  <si>
    <t>Layer 1 Stave Mounts (contingency)</t>
  </si>
  <si>
    <t>Layer 2 Stave Mounts (contingency)</t>
  </si>
  <si>
    <t>Layer 2 Structure (contingency)</t>
  </si>
  <si>
    <t>Layer 4 Structure (contingency)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</si>
</sst>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164" formatCode="&quot;$&quot;#,##0"/>
    <numFmt numFmtId="165" formatCode="0.0"/>
    <numFmt numFmtId="166" formatCode="&quot;$&quot;#,##0.00"/>
    <numFmt numFmtId="167" formatCode="0.0%"/>
  </numFmts>
  <fonts count="20">
    <font>
      <sz val="10"/>
      <name val="Arial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trike/>
      <sz val="10"/>
      <name val="Arial"/>
      <family val="2"/>
    </font>
    <font>
      <b/>
      <sz val="11"/>
      <color rgb="FFFF0000"/>
      <name val="Arial"/>
      <family val="2"/>
    </font>
    <font>
      <i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indexed="53"/>
      <name val="Arial"/>
      <family val="2"/>
    </font>
    <font>
      <i/>
      <sz val="9"/>
      <name val="Arial"/>
      <family val="2"/>
    </font>
    <font>
      <sz val="12"/>
      <color rgb="FFFF0000"/>
      <name val="Arial"/>
      <family val="2"/>
    </font>
    <font>
      <sz val="10"/>
      <color indexed="53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0" xfId="0" applyNumberFormat="1" applyBorder="1"/>
    <xf numFmtId="164" fontId="1" fillId="0" borderId="2" xfId="0" applyNumberFormat="1" applyFont="1" applyBorder="1"/>
    <xf numFmtId="3" fontId="1" fillId="0" borderId="2" xfId="0" applyNumberFormat="1" applyFont="1" applyBorder="1"/>
    <xf numFmtId="164" fontId="1" fillId="0" borderId="3" xfId="0" applyNumberFormat="1" applyFont="1" applyBorder="1"/>
    <xf numFmtId="0" fontId="0" fillId="0" borderId="5" xfId="0" applyBorder="1"/>
    <xf numFmtId="164" fontId="0" fillId="0" borderId="6" xfId="0" applyNumberFormat="1" applyBorder="1"/>
    <xf numFmtId="164" fontId="0" fillId="0" borderId="5" xfId="0" applyNumberFormat="1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Fill="1" applyBorder="1"/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textRotation="90"/>
    </xf>
    <xf numFmtId="164" fontId="6" fillId="0" borderId="7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textRotation="90"/>
    </xf>
    <xf numFmtId="6" fontId="2" fillId="0" borderId="0" xfId="0" applyNumberFormat="1" applyFont="1"/>
    <xf numFmtId="0" fontId="0" fillId="0" borderId="0" xfId="0" applyNumberFormat="1" applyBorder="1" applyAlignment="1">
      <alignment horizontal="right"/>
    </xf>
    <xf numFmtId="5" fontId="2" fillId="0" borderId="0" xfId="0" applyNumberFormat="1" applyFont="1"/>
    <xf numFmtId="164" fontId="0" fillId="0" borderId="0" xfId="0" applyNumberFormat="1"/>
    <xf numFmtId="0" fontId="5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9" fillId="0" borderId="0" xfId="0" applyFont="1"/>
    <xf numFmtId="0" fontId="9" fillId="0" borderId="11" xfId="0" applyFont="1" applyBorder="1"/>
    <xf numFmtId="0" fontId="3" fillId="0" borderId="0" xfId="0" applyFont="1"/>
    <xf numFmtId="3" fontId="0" fillId="0" borderId="0" xfId="0" applyNumberFormat="1"/>
    <xf numFmtId="3" fontId="0" fillId="0" borderId="0" xfId="0" applyNumberFormat="1" applyBorder="1"/>
    <xf numFmtId="0" fontId="3" fillId="0" borderId="5" xfId="0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" fillId="0" borderId="0" xfId="0" applyNumberFormat="1" applyFont="1" applyBorder="1"/>
    <xf numFmtId="164" fontId="6" fillId="0" borderId="0" xfId="0" applyNumberFormat="1" applyFont="1" applyBorder="1"/>
    <xf numFmtId="0" fontId="2" fillId="0" borderId="20" xfId="0" applyFont="1" applyBorder="1" applyAlignment="1">
      <alignment horizontal="right"/>
    </xf>
    <xf numFmtId="0" fontId="0" fillId="0" borderId="21" xfId="0" applyBorder="1"/>
    <xf numFmtId="0" fontId="0" fillId="0" borderId="20" xfId="0" applyBorder="1"/>
    <xf numFmtId="0" fontId="0" fillId="0" borderId="8" xfId="0" applyBorder="1"/>
    <xf numFmtId="164" fontId="0" fillId="0" borderId="8" xfId="0" applyNumberFormat="1" applyBorder="1"/>
    <xf numFmtId="0" fontId="2" fillId="0" borderId="21" xfId="0" applyFont="1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2" fillId="0" borderId="28" xfId="0" applyFon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2" fillId="0" borderId="29" xfId="0" applyFont="1" applyBorder="1" applyAlignment="1">
      <alignment horizontal="right"/>
    </xf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11" xfId="0" applyFont="1" applyBorder="1"/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2" xfId="0" applyBorder="1"/>
    <xf numFmtId="3" fontId="1" fillId="0" borderId="1" xfId="0" applyNumberFormat="1" applyFont="1" applyBorder="1"/>
    <xf numFmtId="1" fontId="3" fillId="0" borderId="11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1" fontId="11" fillId="0" borderId="11" xfId="0" applyNumberFormat="1" applyFont="1" applyBorder="1" applyAlignment="1">
      <alignment horizontal="right"/>
    </xf>
    <xf numFmtId="1" fontId="0" fillId="0" borderId="10" xfId="0" applyNumberForma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12" xfId="0" applyFont="1" applyBorder="1" applyAlignment="1">
      <alignment horizontal="right"/>
    </xf>
    <xf numFmtId="166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6" xfId="0" applyFont="1" applyBorder="1" applyAlignment="1">
      <alignment textRotation="90"/>
    </xf>
    <xf numFmtId="0" fontId="2" fillId="0" borderId="12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0" fontId="1" fillId="0" borderId="0" xfId="0" applyFont="1" applyBorder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13" fillId="0" borderId="0" xfId="0" applyFont="1" applyBorder="1"/>
    <xf numFmtId="0" fontId="13" fillId="0" borderId="0" xfId="0" applyFont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6" fontId="14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textRotation="90" wrapText="1"/>
    </xf>
    <xf numFmtId="3" fontId="1" fillId="0" borderId="0" xfId="0" applyNumberFormat="1" applyFont="1"/>
    <xf numFmtId="1" fontId="1" fillId="0" borderId="1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 textRotation="90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Alignment="1">
      <alignment textRotation="90"/>
    </xf>
    <xf numFmtId="164" fontId="0" fillId="0" borderId="11" xfId="0" applyNumberFormat="1" applyBorder="1"/>
    <xf numFmtId="164" fontId="1" fillId="0" borderId="11" xfId="0" applyNumberFormat="1" applyFont="1" applyBorder="1" applyAlignment="1">
      <alignment horizontal="right"/>
    </xf>
    <xf numFmtId="164" fontId="0" fillId="0" borderId="13" xfId="0" applyNumberFormat="1" applyBorder="1"/>
    <xf numFmtId="164" fontId="5" fillId="0" borderId="0" xfId="0" applyNumberFormat="1" applyFont="1" applyFill="1" applyBorder="1"/>
    <xf numFmtId="165" fontId="0" fillId="0" borderId="0" xfId="0" applyNumberFormat="1"/>
    <xf numFmtId="165" fontId="0" fillId="0" borderId="0" xfId="0" applyNumberFormat="1" applyFill="1"/>
    <xf numFmtId="165" fontId="2" fillId="0" borderId="0" xfId="0" applyNumberFormat="1" applyFont="1" applyAlignment="1">
      <alignment textRotation="90"/>
    </xf>
    <xf numFmtId="165" fontId="2" fillId="0" borderId="0" xfId="0" applyNumberFormat="1" applyFont="1" applyFill="1" applyAlignment="1">
      <alignment textRotation="90"/>
    </xf>
    <xf numFmtId="165" fontId="0" fillId="0" borderId="9" xfId="0" applyNumberFormat="1" applyBorder="1"/>
    <xf numFmtId="165" fontId="0" fillId="0" borderId="9" xfId="0" applyNumberFormat="1" applyFill="1" applyBorder="1"/>
    <xf numFmtId="165" fontId="0" fillId="0" borderId="10" xfId="0" applyNumberFormat="1" applyFill="1" applyBorder="1"/>
    <xf numFmtId="165" fontId="0" fillId="0" borderId="0" xfId="0" applyNumberFormat="1" applyBorder="1"/>
    <xf numFmtId="165" fontId="0" fillId="0" borderId="11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1" fillId="0" borderId="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0" fillId="0" borderId="12" xfId="0" applyNumberFormat="1" applyBorder="1"/>
    <xf numFmtId="165" fontId="0" fillId="0" borderId="13" xfId="0" applyNumberFormat="1" applyBorder="1"/>
    <xf numFmtId="165" fontId="2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/>
    <xf numFmtId="165" fontId="0" fillId="0" borderId="0" xfId="0" applyNumberFormat="1" applyFill="1" applyBorder="1"/>
    <xf numFmtId="165" fontId="1" fillId="0" borderId="0" xfId="0" applyNumberFormat="1" applyFont="1" applyFill="1" applyBorder="1"/>
    <xf numFmtId="165" fontId="7" fillId="0" borderId="0" xfId="0" applyNumberFormat="1" applyFont="1" applyFill="1" applyBorder="1"/>
    <xf numFmtId="165" fontId="3" fillId="0" borderId="0" xfId="0" applyNumberFormat="1" applyFont="1" applyFill="1" applyBorder="1"/>
    <xf numFmtId="165" fontId="8" fillId="0" borderId="0" xfId="0" applyNumberFormat="1" applyFont="1" applyFill="1" applyBorder="1"/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 indent="2"/>
    </xf>
    <xf numFmtId="164" fontId="0" fillId="0" borderId="11" xfId="0" applyNumberFormat="1" applyBorder="1" applyAlignment="1">
      <alignment horizontal="left" indent="2"/>
    </xf>
    <xf numFmtId="165" fontId="0" fillId="0" borderId="0" xfId="0" applyNumberFormat="1" applyBorder="1" applyAlignment="1">
      <alignment horizontal="left" indent="2"/>
    </xf>
    <xf numFmtId="165" fontId="0" fillId="0" borderId="11" xfId="0" applyNumberFormat="1" applyBorder="1" applyAlignment="1">
      <alignment horizontal="left" indent="2"/>
    </xf>
    <xf numFmtId="3" fontId="0" fillId="0" borderId="0" xfId="0" applyNumberFormat="1" applyAlignment="1">
      <alignment horizontal="left" indent="2"/>
    </xf>
    <xf numFmtId="0" fontId="1" fillId="0" borderId="15" xfId="0" applyFont="1" applyBorder="1" applyAlignment="1">
      <alignment horizontal="left" indent="2"/>
    </xf>
    <xf numFmtId="1" fontId="3" fillId="0" borderId="11" xfId="0" applyNumberFormat="1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3" fillId="0" borderId="0" xfId="0" applyFont="1" applyAlignment="1">
      <alignment horizontal="left" indent="3"/>
    </xf>
    <xf numFmtId="165" fontId="3" fillId="0" borderId="0" xfId="0" applyNumberFormat="1" applyFont="1" applyBorder="1"/>
    <xf numFmtId="0" fontId="15" fillId="0" borderId="0" xfId="0" applyFont="1" applyAlignment="1">
      <alignment horizontal="right"/>
    </xf>
    <xf numFmtId="164" fontId="15" fillId="0" borderId="0" xfId="0" applyNumberFormat="1" applyFont="1"/>
    <xf numFmtId="0" fontId="15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0" fontId="3" fillId="0" borderId="9" xfId="0" applyFont="1" applyBorder="1"/>
    <xf numFmtId="0" fontId="2" fillId="0" borderId="12" xfId="0" applyFont="1" applyBorder="1" applyAlignment="1">
      <alignment horizontal="center" textRotation="90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6" fontId="14" fillId="0" borderId="5" xfId="0" applyNumberFormat="1" applyFont="1" applyBorder="1" applyAlignment="1">
      <alignment horizontal="center"/>
    </xf>
    <xf numFmtId="0" fontId="0" fillId="0" borderId="38" xfId="0" applyBorder="1" applyAlignment="1">
      <alignment horizontal="right"/>
    </xf>
    <xf numFmtId="164" fontId="0" fillId="0" borderId="4" xfId="0" applyNumberForma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6" fontId="17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0" fillId="0" borderId="0" xfId="0" applyNumberFormat="1" applyAlignment="1">
      <alignment horizontal="right"/>
    </xf>
    <xf numFmtId="0" fontId="18" fillId="0" borderId="0" xfId="0" applyFont="1" applyAlignment="1">
      <alignment horizontal="right"/>
    </xf>
    <xf numFmtId="167" fontId="0" fillId="0" borderId="0" xfId="0" applyNumberFormat="1"/>
    <xf numFmtId="167" fontId="18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20" xfId="0" applyNumberFormat="1" applyBorder="1"/>
    <xf numFmtId="1" fontId="0" fillId="0" borderId="8" xfId="0" applyNumberFormat="1" applyBorder="1"/>
    <xf numFmtId="1" fontId="0" fillId="0" borderId="21" xfId="0" applyNumberFormat="1" applyBorder="1"/>
    <xf numFmtId="1" fontId="19" fillId="0" borderId="20" xfId="0" applyNumberFormat="1" applyFont="1" applyBorder="1"/>
    <xf numFmtId="1" fontId="19" fillId="0" borderId="8" xfId="0" applyNumberFormat="1" applyFont="1" applyBorder="1"/>
    <xf numFmtId="1" fontId="19" fillId="0" borderId="21" xfId="0" applyNumberFormat="1" applyFont="1" applyBorder="1"/>
    <xf numFmtId="3" fontId="19" fillId="0" borderId="8" xfId="0" applyNumberFormat="1" applyFont="1" applyBorder="1"/>
    <xf numFmtId="1" fontId="19" fillId="0" borderId="2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66" fontId="12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6" xfId="0" applyFont="1" applyBorder="1" applyAlignment="1"/>
  </cellXfs>
  <cellStyles count="1">
    <cellStyle name="Normal" xfId="0" builtinId="0"/>
  </cellStyles>
  <dxfs count="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S48"/>
  <sheetViews>
    <sheetView tabSelected="1" workbookViewId="0">
      <selection activeCell="U3" sqref="U3"/>
    </sheetView>
  </sheetViews>
  <sheetFormatPr defaultRowHeight="12.75"/>
  <cols>
    <col min="2" max="2" width="8.85546875" style="13"/>
    <col min="3" max="3" width="11.5703125" bestFit="1" customWidth="1"/>
    <col min="4" max="4" width="9.42578125" bestFit="1" customWidth="1"/>
    <col min="5" max="5" width="7.5703125" bestFit="1" customWidth="1"/>
    <col min="6" max="6" width="12.85546875" bestFit="1" customWidth="1"/>
    <col min="7" max="7" width="7.85546875" bestFit="1" customWidth="1"/>
    <col min="8" max="8" width="10.5703125" style="41" bestFit="1" customWidth="1"/>
    <col min="9" max="9" width="8.5703125" bestFit="1" customWidth="1"/>
    <col min="12" max="12" width="9.7109375" style="13" customWidth="1"/>
    <col min="13" max="13" width="11.42578125" bestFit="1" customWidth="1"/>
    <col min="14" max="14" width="9.28515625" bestFit="1" customWidth="1"/>
    <col min="15" max="15" width="7.5703125" bestFit="1" customWidth="1"/>
    <col min="16" max="16" width="12.7109375" bestFit="1" customWidth="1"/>
    <col min="17" max="17" width="7.7109375" bestFit="1" customWidth="1"/>
    <col min="18" max="18" width="11.28515625" style="41" bestFit="1" customWidth="1"/>
    <col min="19" max="19" width="8.5703125" bestFit="1" customWidth="1"/>
  </cols>
  <sheetData>
    <row r="4" spans="2:19" ht="13.5" thickBot="1"/>
    <row r="5" spans="2:19" ht="15.75" thickTop="1">
      <c r="B5" s="198"/>
      <c r="C5" s="209" t="str">
        <f>'Pre- and Production'!Z152</f>
        <v>BASE</v>
      </c>
      <c r="D5" s="210"/>
      <c r="E5" s="210"/>
      <c r="F5" s="210"/>
      <c r="G5" s="210"/>
      <c r="H5" s="210"/>
      <c r="I5" s="211"/>
      <c r="J5" s="197"/>
      <c r="K5" s="197"/>
      <c r="L5" s="198"/>
      <c r="M5" s="209" t="str">
        <f>'Pre- and Production'!AJ152</f>
        <v>CONTINGENCY</v>
      </c>
      <c r="N5" s="210"/>
      <c r="O5" s="210"/>
      <c r="P5" s="210"/>
      <c r="Q5" s="210"/>
      <c r="R5" s="210"/>
      <c r="S5" s="211"/>
    </row>
    <row r="6" spans="2:19" ht="15">
      <c r="B6" s="198" t="str">
        <f>'Pre- and Production'!Y153</f>
        <v>Year</v>
      </c>
      <c r="C6" s="202" t="str">
        <f>'Pre- and Production'!Z153</f>
        <v>Shop Time</v>
      </c>
      <c r="D6" s="203" t="str">
        <f>'Pre- and Production'!AA153</f>
        <v>MT Time</v>
      </c>
      <c r="E6" s="203" t="str">
        <f>'Pre- and Production'!AB153</f>
        <v>CMM</v>
      </c>
      <c r="F6" s="203" t="str">
        <f>'Pre- and Production'!AC153</f>
        <v>Engineering</v>
      </c>
      <c r="G6" s="203" t="str">
        <f>'Pre- and Production'!AD153</f>
        <v>Design</v>
      </c>
      <c r="H6" s="205" t="str">
        <f>'Pre- and Production'!AE153</f>
        <v>M&amp;S Cost</v>
      </c>
      <c r="I6" s="204"/>
      <c r="J6" s="197"/>
      <c r="K6" s="197"/>
      <c r="L6" s="198"/>
      <c r="M6" s="202" t="str">
        <f>'Pre- and Production'!AJ153</f>
        <v>Shop Time</v>
      </c>
      <c r="N6" s="203" t="str">
        <f>'Pre- and Production'!AK153</f>
        <v>MT Time</v>
      </c>
      <c r="O6" s="203" t="str">
        <f>'Pre- and Production'!AL153</f>
        <v>CMM</v>
      </c>
      <c r="P6" s="203" t="str">
        <f>'Pre- and Production'!AM153</f>
        <v>Engineering</v>
      </c>
      <c r="Q6" s="203" t="str">
        <f>'Pre- and Production'!AN153</f>
        <v>Design</v>
      </c>
      <c r="R6" s="205" t="str">
        <f>'Pre- and Production'!AO153</f>
        <v>M&amp;S Cost</v>
      </c>
      <c r="S6" s="204"/>
    </row>
    <row r="7" spans="2:19">
      <c r="B7" s="198">
        <f>'Pre- and Production'!Y154</f>
        <v>2008</v>
      </c>
      <c r="C7" s="199">
        <f>'Pre- and Production'!Z154</f>
        <v>0</v>
      </c>
      <c r="D7" s="200">
        <f>'Pre- and Production'!AA154</f>
        <v>0</v>
      </c>
      <c r="E7" s="200">
        <f>'Pre- and Production'!AB154</f>
        <v>0</v>
      </c>
      <c r="F7" s="200">
        <f>'Pre- and Production'!AC154</f>
        <v>0</v>
      </c>
      <c r="G7" s="200">
        <f>'Pre- and Production'!AD154</f>
        <v>0</v>
      </c>
      <c r="H7" s="54">
        <f>'Pre- and Production'!AE154</f>
        <v>0</v>
      </c>
      <c r="I7" s="201"/>
      <c r="J7" s="197"/>
      <c r="K7" s="197"/>
      <c r="L7" s="198">
        <f>'Pre- and Production'!AI154</f>
        <v>2008</v>
      </c>
      <c r="M7" s="199">
        <f>'Pre- and Production'!AJ154</f>
        <v>0</v>
      </c>
      <c r="N7" s="200">
        <f>'Pre- and Production'!AK154</f>
        <v>0</v>
      </c>
      <c r="O7" s="200">
        <f>'Pre- and Production'!AL154</f>
        <v>0</v>
      </c>
      <c r="P7" s="200">
        <f>'Pre- and Production'!AM154</f>
        <v>0</v>
      </c>
      <c r="Q7" s="200">
        <f>'Pre- and Production'!AN154</f>
        <v>0</v>
      </c>
      <c r="R7" s="54">
        <f>'Pre- and Production'!AO154</f>
        <v>0</v>
      </c>
      <c r="S7" s="201"/>
    </row>
    <row r="8" spans="2:19">
      <c r="B8" s="198">
        <f>'Pre- and Production'!Y155</f>
        <v>2009</v>
      </c>
      <c r="C8" s="199">
        <f>'Pre- and Production'!Z155</f>
        <v>844</v>
      </c>
      <c r="D8" s="200">
        <f>'Pre- and Production'!AA155</f>
        <v>755</v>
      </c>
      <c r="E8" s="200">
        <f>'Pre- and Production'!AB155</f>
        <v>48</v>
      </c>
      <c r="F8" s="200">
        <f>'Pre- and Production'!AC155</f>
        <v>553.5</v>
      </c>
      <c r="G8" s="200">
        <f>'Pre- and Production'!AD155</f>
        <v>0</v>
      </c>
      <c r="H8" s="54">
        <f>'Pre- and Production'!AE155</f>
        <v>39174.5</v>
      </c>
      <c r="I8" s="201"/>
      <c r="J8" s="197"/>
      <c r="K8" s="197"/>
      <c r="L8" s="198">
        <f>'Pre- and Production'!AI155</f>
        <v>2009</v>
      </c>
      <c r="M8" s="199">
        <f>'Pre- and Production'!AJ155</f>
        <v>273</v>
      </c>
      <c r="N8" s="200">
        <f>'Pre- and Production'!AK155</f>
        <v>341</v>
      </c>
      <c r="O8" s="200">
        <f>'Pre- and Production'!AL155</f>
        <v>88</v>
      </c>
      <c r="P8" s="200">
        <f>'Pre- and Production'!AM155</f>
        <v>163</v>
      </c>
      <c r="Q8" s="200">
        <f>'Pre- and Production'!AN155</f>
        <v>0</v>
      </c>
      <c r="R8" s="54">
        <f>'Pre- and Production'!AO155</f>
        <v>13227.5</v>
      </c>
      <c r="S8" s="201"/>
    </row>
    <row r="9" spans="2:19">
      <c r="B9" s="198">
        <f>'Pre- and Production'!Y156</f>
        <v>2010</v>
      </c>
      <c r="C9" s="199">
        <f>'Pre- and Production'!Z156</f>
        <v>0</v>
      </c>
      <c r="D9" s="200">
        <f>'Pre- and Production'!AA156</f>
        <v>0</v>
      </c>
      <c r="E9" s="200">
        <f>'Pre- and Production'!AB156</f>
        <v>0</v>
      </c>
      <c r="F9" s="200">
        <f>'Pre- and Production'!AC156</f>
        <v>0</v>
      </c>
      <c r="G9" s="200">
        <f>'Pre- and Production'!AD156</f>
        <v>0</v>
      </c>
      <c r="H9" s="54">
        <f>'Pre- and Production'!AE156</f>
        <v>0</v>
      </c>
      <c r="I9" s="201"/>
      <c r="J9" s="197"/>
      <c r="K9" s="197"/>
      <c r="L9" s="198">
        <f>'Pre- and Production'!AI156</f>
        <v>2010</v>
      </c>
      <c r="M9" s="199">
        <f>'Pre- and Production'!AJ156</f>
        <v>0</v>
      </c>
      <c r="N9" s="200">
        <f>'Pre- and Production'!AK156</f>
        <v>0</v>
      </c>
      <c r="O9" s="200">
        <f>'Pre- and Production'!AL156</f>
        <v>0</v>
      </c>
      <c r="P9" s="200">
        <f>'Pre- and Production'!AM156</f>
        <v>0</v>
      </c>
      <c r="Q9" s="200">
        <f>'Pre- and Production'!AN156</f>
        <v>0</v>
      </c>
      <c r="R9" s="54">
        <f>'Pre- and Production'!AO156</f>
        <v>0</v>
      </c>
      <c r="S9" s="201"/>
    </row>
    <row r="10" spans="2:19">
      <c r="B10" s="198" t="str">
        <f>'Pre- and Production'!Y157</f>
        <v>Hytec</v>
      </c>
      <c r="C10" s="199">
        <f>'Pre- and Production'!Z157</f>
        <v>0</v>
      </c>
      <c r="D10" s="200">
        <f>'Pre- and Production'!AA157</f>
        <v>0</v>
      </c>
      <c r="E10" s="200">
        <f>'Pre- and Production'!AB157</f>
        <v>0</v>
      </c>
      <c r="F10" s="200">
        <f>'Pre- and Production'!AC157</f>
        <v>0</v>
      </c>
      <c r="G10" s="200">
        <f>'Pre- and Production'!AD157</f>
        <v>0</v>
      </c>
      <c r="H10" s="54">
        <f>'Pre- and Production'!AE157</f>
        <v>0</v>
      </c>
      <c r="I10" s="201"/>
      <c r="J10" s="197"/>
      <c r="K10" s="197"/>
      <c r="L10" s="198" t="str">
        <f>'Pre- and Production'!AI157</f>
        <v>Hytec</v>
      </c>
      <c r="M10" s="199">
        <f>'Pre- and Production'!AJ157</f>
        <v>0</v>
      </c>
      <c r="N10" s="200">
        <f>'Pre- and Production'!AK157</f>
        <v>0</v>
      </c>
      <c r="O10" s="200">
        <f>'Pre- and Production'!AL157</f>
        <v>0</v>
      </c>
      <c r="P10" s="200">
        <f>'Pre- and Production'!AM157</f>
        <v>0</v>
      </c>
      <c r="Q10" s="200">
        <f>'Pre- and Production'!AN157</f>
        <v>0</v>
      </c>
      <c r="R10" s="54">
        <f>'Pre- and Production'!AO157</f>
        <v>0</v>
      </c>
      <c r="S10" s="201"/>
    </row>
    <row r="11" spans="2:19">
      <c r="B11" s="198" t="str">
        <f>'Pre- and Production'!Y158</f>
        <v>LANL</v>
      </c>
      <c r="C11" s="199">
        <f>'Pre- and Production'!Z158</f>
        <v>0</v>
      </c>
      <c r="D11" s="200">
        <f>'Pre- and Production'!AA158</f>
        <v>0</v>
      </c>
      <c r="E11" s="200">
        <f>'Pre- and Production'!AB158</f>
        <v>0</v>
      </c>
      <c r="F11" s="200">
        <f>'Pre- and Production'!AC158</f>
        <v>0</v>
      </c>
      <c r="G11" s="200">
        <f>'Pre- and Production'!AD158</f>
        <v>0</v>
      </c>
      <c r="H11" s="54">
        <f>'Pre- and Production'!AE158</f>
        <v>0</v>
      </c>
      <c r="I11" s="201"/>
      <c r="J11" s="197"/>
      <c r="K11" s="197"/>
      <c r="L11" s="198" t="str">
        <f>'Pre- and Production'!AI158</f>
        <v>LANL</v>
      </c>
      <c r="M11" s="199">
        <f>'Pre- and Production'!AJ158</f>
        <v>0</v>
      </c>
      <c r="N11" s="200">
        <f>'Pre- and Production'!AK158</f>
        <v>0</v>
      </c>
      <c r="O11" s="200">
        <f>'Pre- and Production'!AL158</f>
        <v>0</v>
      </c>
      <c r="P11" s="200">
        <f>'Pre- and Production'!AM158</f>
        <v>0</v>
      </c>
      <c r="Q11" s="200">
        <f>'Pre- and Production'!AN158</f>
        <v>0</v>
      </c>
      <c r="R11" s="54">
        <f>'Pre- and Production'!AO158</f>
        <v>0</v>
      </c>
      <c r="S11" s="201"/>
    </row>
    <row r="12" spans="2:19" ht="15">
      <c r="B12" s="198"/>
      <c r="C12" s="206" t="str">
        <f>'Pre- and Production'!Z159</f>
        <v>LBNL Cost</v>
      </c>
      <c r="D12" s="207"/>
      <c r="E12" s="207"/>
      <c r="F12" s="207"/>
      <c r="G12" s="207"/>
      <c r="H12" s="207"/>
      <c r="I12" s="208"/>
      <c r="J12" s="197"/>
      <c r="K12" s="197"/>
      <c r="L12" s="198"/>
      <c r="M12" s="206" t="str">
        <f>'Pre- and Production'!AJ159</f>
        <v>LBNL Contingency</v>
      </c>
      <c r="N12" s="207"/>
      <c r="O12" s="207"/>
      <c r="P12" s="207"/>
      <c r="Q12" s="207"/>
      <c r="R12" s="207"/>
      <c r="S12" s="208"/>
    </row>
    <row r="13" spans="2:19" ht="15">
      <c r="B13" s="198"/>
      <c r="C13" s="202" t="str">
        <f>'Pre- and Production'!Z160</f>
        <v>Shop Cost</v>
      </c>
      <c r="D13" s="203" t="str">
        <f>'Pre- and Production'!AA160</f>
        <v>MT Cost</v>
      </c>
      <c r="E13" s="203" t="str">
        <f>'Pre- and Production'!AB160</f>
        <v>CMM</v>
      </c>
      <c r="F13" s="203" t="str">
        <f>'Pre- and Production'!AC160</f>
        <v>Engineering</v>
      </c>
      <c r="G13" s="203" t="str">
        <f>'Pre- and Production'!AD160</f>
        <v>Design</v>
      </c>
      <c r="H13" s="205" t="str">
        <f>'Pre- and Production'!AE160</f>
        <v>M&amp;S Cost</v>
      </c>
      <c r="I13" s="204" t="str">
        <f>'Pre- and Production'!AF160</f>
        <v>Totals</v>
      </c>
      <c r="J13" s="197"/>
      <c r="K13" s="197"/>
      <c r="L13" s="198"/>
      <c r="M13" s="202" t="str">
        <f>'Pre- and Production'!AJ160</f>
        <v>Shop Cost</v>
      </c>
      <c r="N13" s="203" t="str">
        <f>'Pre- and Production'!AK160</f>
        <v>MT Cost</v>
      </c>
      <c r="O13" s="203" t="str">
        <f>'Pre- and Production'!AL160</f>
        <v>CMM</v>
      </c>
      <c r="P13" s="203" t="str">
        <f>'Pre- and Production'!AM160</f>
        <v>Engineering</v>
      </c>
      <c r="Q13" s="203" t="str">
        <f>'Pre- and Production'!AN160</f>
        <v>Design</v>
      </c>
      <c r="R13" s="205" t="str">
        <f>'Pre- and Production'!AO160</f>
        <v>M&amp;S Cost</v>
      </c>
      <c r="S13" s="204" t="str">
        <f>'Pre- and Production'!AP160</f>
        <v>Totals</v>
      </c>
    </row>
    <row r="14" spans="2:19">
      <c r="B14" s="198">
        <f>'Pre- and Production'!Y161</f>
        <v>2008</v>
      </c>
      <c r="C14" s="56">
        <f>'Pre- and Production'!Z161</f>
        <v>0</v>
      </c>
      <c r="D14" s="54">
        <f>'Pre- and Production'!AA161</f>
        <v>0</v>
      </c>
      <c r="E14" s="54">
        <f>'Pre- and Production'!AB161</f>
        <v>0</v>
      </c>
      <c r="F14" s="54">
        <f>'Pre- and Production'!AC161</f>
        <v>0</v>
      </c>
      <c r="G14" s="54">
        <f>'Pre- and Production'!AD161</f>
        <v>0</v>
      </c>
      <c r="H14" s="54">
        <f>'Pre- and Production'!AE161</f>
        <v>0</v>
      </c>
      <c r="I14" s="57">
        <f>'Pre- and Production'!AF161</f>
        <v>0</v>
      </c>
      <c r="J14" s="197"/>
      <c r="K14" s="197"/>
      <c r="L14" s="198">
        <f>'Pre- and Production'!AI161</f>
        <v>2008</v>
      </c>
      <c r="M14" s="56">
        <f>'Pre- and Production'!AJ161</f>
        <v>0</v>
      </c>
      <c r="N14" s="54">
        <f>'Pre- and Production'!AK161</f>
        <v>0</v>
      </c>
      <c r="O14" s="54">
        <f>'Pre- and Production'!AL161</f>
        <v>0</v>
      </c>
      <c r="P14" s="54">
        <f>'Pre- and Production'!AM161</f>
        <v>0</v>
      </c>
      <c r="Q14" s="54">
        <f>'Pre- and Production'!AN161</f>
        <v>0</v>
      </c>
      <c r="R14" s="54">
        <f>'Pre- and Production'!AO161</f>
        <v>0</v>
      </c>
      <c r="S14" s="57">
        <f>'Pre- and Production'!AP161</f>
        <v>0</v>
      </c>
    </row>
    <row r="15" spans="2:19">
      <c r="B15" s="198">
        <f>'Pre- and Production'!Y162</f>
        <v>2009</v>
      </c>
      <c r="C15" s="56">
        <f>'Pre- and Production'!Z162</f>
        <v>107188</v>
      </c>
      <c r="D15" s="54">
        <f>'Pre- and Production'!AA162</f>
        <v>88335</v>
      </c>
      <c r="E15" s="54">
        <f>'Pre- and Production'!AB162</f>
        <v>6096</v>
      </c>
      <c r="F15" s="54">
        <f>'Pre- and Production'!AC162</f>
        <v>83025</v>
      </c>
      <c r="G15" s="54">
        <f>'Pre- and Production'!AD162</f>
        <v>0</v>
      </c>
      <c r="H15" s="54">
        <f>'Pre- and Production'!AE162</f>
        <v>39174.5</v>
      </c>
      <c r="I15" s="57">
        <f>'Pre- and Production'!AF162</f>
        <v>323818.5</v>
      </c>
      <c r="J15" s="197"/>
      <c r="K15" s="197"/>
      <c r="L15" s="198">
        <f>'Pre- and Production'!AI162</f>
        <v>2009</v>
      </c>
      <c r="M15" s="56">
        <f>'Pre- and Production'!AJ162</f>
        <v>34671</v>
      </c>
      <c r="N15" s="54">
        <f>'Pre- and Production'!AK162</f>
        <v>39897</v>
      </c>
      <c r="O15" s="54">
        <f>'Pre- and Production'!AL162</f>
        <v>11176</v>
      </c>
      <c r="P15" s="54">
        <f>'Pre- and Production'!AM162</f>
        <v>24450</v>
      </c>
      <c r="Q15" s="54">
        <f>'Pre- and Production'!AN162</f>
        <v>0</v>
      </c>
      <c r="R15" s="54">
        <f>'Pre- and Production'!AO162</f>
        <v>13227.5</v>
      </c>
      <c r="S15" s="57">
        <f>'Pre- and Production'!AP162</f>
        <v>123421.5</v>
      </c>
    </row>
    <row r="16" spans="2:19" ht="13.5" thickBot="1">
      <c r="B16" s="198">
        <f>'Pre- and Production'!Y163</f>
        <v>2010</v>
      </c>
      <c r="C16" s="58">
        <f>'Pre- and Production'!Z163</f>
        <v>0</v>
      </c>
      <c r="D16" s="59">
        <f>'Pre- and Production'!AA163</f>
        <v>0</v>
      </c>
      <c r="E16" s="59">
        <f>'Pre- and Production'!AB163</f>
        <v>0</v>
      </c>
      <c r="F16" s="59">
        <f>'Pre- and Production'!AC163</f>
        <v>0</v>
      </c>
      <c r="G16" s="59">
        <f>'Pre- and Production'!AD163</f>
        <v>0</v>
      </c>
      <c r="H16" s="59">
        <f>'Pre- and Production'!AE163</f>
        <v>0</v>
      </c>
      <c r="I16" s="60">
        <f>'Pre- and Production'!AF163</f>
        <v>0</v>
      </c>
      <c r="J16" s="197"/>
      <c r="K16" s="197"/>
      <c r="L16" s="198">
        <f>'Pre- and Production'!AI163</f>
        <v>2010</v>
      </c>
      <c r="M16" s="58">
        <f>'Pre- and Production'!AJ163</f>
        <v>0</v>
      </c>
      <c r="N16" s="59">
        <f>'Pre- and Production'!AK163</f>
        <v>0</v>
      </c>
      <c r="O16" s="59">
        <f>'Pre- and Production'!AL163</f>
        <v>0</v>
      </c>
      <c r="P16" s="59">
        <f>'Pre- and Production'!AM163</f>
        <v>0</v>
      </c>
      <c r="Q16" s="59">
        <f>'Pre- and Production'!AN163</f>
        <v>0</v>
      </c>
      <c r="R16" s="59">
        <f>'Pre- and Production'!AO163</f>
        <v>0</v>
      </c>
      <c r="S16" s="60">
        <f>'Pre- and Production'!AP163</f>
        <v>0</v>
      </c>
    </row>
    <row r="17" spans="2:19" ht="13.5" thickTop="1">
      <c r="B17" s="198"/>
      <c r="C17" s="197"/>
      <c r="D17" s="197"/>
      <c r="E17" s="197"/>
      <c r="F17" s="197"/>
      <c r="G17" s="197"/>
      <c r="H17" s="41" t="str">
        <f>'Pre- and Production'!AE164</f>
        <v>Base Cost</v>
      </c>
      <c r="I17" s="31">
        <f>'Pre- and Production'!AF164</f>
        <v>323818.5</v>
      </c>
      <c r="J17" s="197"/>
      <c r="K17" s="197"/>
      <c r="L17" s="198"/>
      <c r="M17" s="197"/>
      <c r="N17" s="197"/>
      <c r="O17" s="197"/>
      <c r="P17" s="197"/>
      <c r="Q17" s="197"/>
      <c r="R17" s="41" t="str">
        <f>'Pre- and Production'!AO164</f>
        <v>Contingency</v>
      </c>
      <c r="S17" s="31">
        <f>'Pre- and Production'!AP164</f>
        <v>123421.5</v>
      </c>
    </row>
    <row r="18" spans="2:19">
      <c r="B18" s="198"/>
      <c r="C18" s="197"/>
      <c r="D18" s="197"/>
      <c r="E18" s="197"/>
      <c r="F18" s="197"/>
      <c r="G18" s="197"/>
      <c r="I18" s="197"/>
      <c r="J18" s="197"/>
      <c r="K18" s="197"/>
      <c r="L18" s="198"/>
      <c r="M18" s="197"/>
      <c r="N18" s="197"/>
      <c r="O18" s="197"/>
      <c r="P18" s="197"/>
      <c r="Q18" s="197"/>
      <c r="R18" s="41" t="str">
        <f>'Pre- and Production'!AO165</f>
        <v>Percent</v>
      </c>
      <c r="S18" s="195">
        <f>'Pre- and Production'!AP165</f>
        <v>0.38114406681520668</v>
      </c>
    </row>
    <row r="19" spans="2:19" ht="13.5" thickBot="1">
      <c r="B19" s="198"/>
      <c r="C19" s="197"/>
      <c r="D19" s="197"/>
      <c r="E19" s="197"/>
      <c r="F19" s="197"/>
      <c r="G19" s="197"/>
      <c r="I19" s="197"/>
      <c r="J19" s="197"/>
      <c r="K19" s="197"/>
      <c r="L19" s="198"/>
      <c r="M19" s="197"/>
      <c r="N19" s="197"/>
      <c r="O19" s="197"/>
      <c r="P19" s="197"/>
      <c r="Q19" s="197"/>
      <c r="S19" s="197"/>
    </row>
    <row r="20" spans="2:19" ht="15.75" thickTop="1">
      <c r="B20" s="198"/>
      <c r="C20" s="209" t="str">
        <f>'Pre- and Production'!Z167</f>
        <v>Pre-Production Base Cost</v>
      </c>
      <c r="D20" s="210"/>
      <c r="E20" s="210"/>
      <c r="F20" s="210"/>
      <c r="G20" s="210"/>
      <c r="H20" s="210"/>
      <c r="I20" s="211"/>
      <c r="J20" s="197"/>
      <c r="K20" s="197"/>
      <c r="L20" s="198"/>
      <c r="M20" s="209" t="str">
        <f>'Pre- and Production'!AJ167</f>
        <v>Pre-Production Contingency Cost</v>
      </c>
      <c r="N20" s="210"/>
      <c r="O20" s="210"/>
      <c r="P20" s="210"/>
      <c r="Q20" s="210"/>
      <c r="R20" s="210"/>
      <c r="S20" s="211"/>
    </row>
    <row r="21" spans="2:19" ht="15">
      <c r="B21" s="198"/>
      <c r="C21" s="202" t="str">
        <f>'Pre- and Production'!Z168</f>
        <v>Shop Time</v>
      </c>
      <c r="D21" s="203" t="str">
        <f>'Pre- and Production'!AA168</f>
        <v>MT Time</v>
      </c>
      <c r="E21" s="203" t="str">
        <f>'Pre- and Production'!AB168</f>
        <v>CMM</v>
      </c>
      <c r="F21" s="203" t="str">
        <f>'Pre- and Production'!AC168</f>
        <v>Engineering</v>
      </c>
      <c r="G21" s="203" t="str">
        <f>'Pre- and Production'!AD168</f>
        <v>Design</v>
      </c>
      <c r="H21" s="205" t="str">
        <f>'Pre- and Production'!AE168</f>
        <v>M&amp;S Cost</v>
      </c>
      <c r="I21" s="204"/>
      <c r="J21" s="197"/>
      <c r="K21" s="197"/>
      <c r="L21" s="198"/>
      <c r="M21" s="202" t="str">
        <f>'Pre- and Production'!AJ168</f>
        <v>Shop Time</v>
      </c>
      <c r="N21" s="203" t="str">
        <f>'Pre- and Production'!AK168</f>
        <v>MT Time</v>
      </c>
      <c r="O21" s="203" t="str">
        <f>'Pre- and Production'!AL168</f>
        <v>CMM</v>
      </c>
      <c r="P21" s="203" t="str">
        <f>'Pre- and Production'!AM168</f>
        <v>Engineering</v>
      </c>
      <c r="Q21" s="203" t="str">
        <f>'Pre- and Production'!AN168</f>
        <v>Design</v>
      </c>
      <c r="R21" s="205" t="str">
        <f>'Pre- and Production'!AO168</f>
        <v>M&amp;S Cost</v>
      </c>
      <c r="S21" s="204"/>
    </row>
    <row r="22" spans="2:19">
      <c r="B22" s="198">
        <f>'Pre- and Production'!Y169</f>
        <v>2008</v>
      </c>
      <c r="C22" s="199">
        <f>'Pre- and Production'!Z169</f>
        <v>0</v>
      </c>
      <c r="D22" s="200">
        <f>'Pre- and Production'!AA169</f>
        <v>0</v>
      </c>
      <c r="E22" s="200">
        <f>'Pre- and Production'!AB169</f>
        <v>0</v>
      </c>
      <c r="F22" s="200">
        <f>'Pre- and Production'!AC169</f>
        <v>0</v>
      </c>
      <c r="G22" s="200">
        <f>'Pre- and Production'!AD169</f>
        <v>0</v>
      </c>
      <c r="H22" s="54">
        <f>'Pre- and Production'!AE169</f>
        <v>0</v>
      </c>
      <c r="I22" s="201"/>
      <c r="J22" s="197"/>
      <c r="K22" s="197"/>
      <c r="L22" s="198">
        <f>'Pre- and Production'!AI169</f>
        <v>2008</v>
      </c>
      <c r="M22" s="199">
        <f>'Pre- and Production'!AJ169</f>
        <v>0</v>
      </c>
      <c r="N22" s="200">
        <f>'Pre- and Production'!AK169</f>
        <v>0</v>
      </c>
      <c r="O22" s="200">
        <f>'Pre- and Production'!AL169</f>
        <v>0</v>
      </c>
      <c r="P22" s="200">
        <f>'Pre- and Production'!AM169</f>
        <v>0</v>
      </c>
      <c r="Q22" s="200">
        <f>'Pre- and Production'!AN169</f>
        <v>0</v>
      </c>
      <c r="R22" s="54">
        <f>'Pre- and Production'!AO169</f>
        <v>0</v>
      </c>
      <c r="S22" s="201"/>
    </row>
    <row r="23" spans="2:19">
      <c r="B23" s="198">
        <f>'Pre- and Production'!Y170</f>
        <v>2009</v>
      </c>
      <c r="C23" s="199">
        <f>'Pre- and Production'!Z170</f>
        <v>0</v>
      </c>
      <c r="D23" s="200">
        <f>'Pre- and Production'!AA170</f>
        <v>0</v>
      </c>
      <c r="E23" s="200">
        <f>'Pre- and Production'!AB170</f>
        <v>0</v>
      </c>
      <c r="F23" s="200">
        <f>'Pre- and Production'!AC170</f>
        <v>0</v>
      </c>
      <c r="G23" s="200">
        <f>'Pre- and Production'!AD170</f>
        <v>0</v>
      </c>
      <c r="H23" s="54">
        <f>'Pre- and Production'!AE170</f>
        <v>0</v>
      </c>
      <c r="I23" s="201"/>
      <c r="J23" s="197"/>
      <c r="K23" s="197"/>
      <c r="L23" s="198">
        <f>'Pre- and Production'!AI170</f>
        <v>2009</v>
      </c>
      <c r="M23" s="199">
        <f>'Pre- and Production'!AJ170</f>
        <v>0</v>
      </c>
      <c r="N23" s="200">
        <f>'Pre- and Production'!AK170</f>
        <v>0</v>
      </c>
      <c r="O23" s="200">
        <f>'Pre- and Production'!AL170</f>
        <v>0</v>
      </c>
      <c r="P23" s="200">
        <f>'Pre- and Production'!AM170</f>
        <v>0</v>
      </c>
      <c r="Q23" s="200">
        <f>'Pre- and Production'!AN170</f>
        <v>0</v>
      </c>
      <c r="R23" s="54">
        <f>'Pre- and Production'!AO170</f>
        <v>0</v>
      </c>
      <c r="S23" s="201"/>
    </row>
    <row r="24" spans="2:19">
      <c r="B24" s="198">
        <f>'Pre- and Production'!Y171</f>
        <v>2010</v>
      </c>
      <c r="C24" s="199">
        <f>'Pre- and Production'!Z171</f>
        <v>0</v>
      </c>
      <c r="D24" s="200">
        <f>'Pre- and Production'!AA171</f>
        <v>0</v>
      </c>
      <c r="E24" s="200">
        <f>'Pre- and Production'!AB171</f>
        <v>0</v>
      </c>
      <c r="F24" s="200">
        <f>'Pre- and Production'!AC171</f>
        <v>0</v>
      </c>
      <c r="G24" s="200">
        <f>'Pre- and Production'!AD171</f>
        <v>0</v>
      </c>
      <c r="H24" s="54">
        <f>'Pre- and Production'!AE171</f>
        <v>0</v>
      </c>
      <c r="I24" s="201"/>
      <c r="J24" s="197"/>
      <c r="K24" s="197"/>
      <c r="L24" s="198">
        <f>'Pre- and Production'!AI171</f>
        <v>2010</v>
      </c>
      <c r="M24" s="199">
        <f>'Pre- and Production'!AJ171</f>
        <v>0</v>
      </c>
      <c r="N24" s="200">
        <f>'Pre- and Production'!AK171</f>
        <v>0</v>
      </c>
      <c r="O24" s="200">
        <f>'Pre- and Production'!AL171</f>
        <v>0</v>
      </c>
      <c r="P24" s="200">
        <f>'Pre- and Production'!AM171</f>
        <v>0</v>
      </c>
      <c r="Q24" s="200">
        <f>'Pre- and Production'!AN171</f>
        <v>0</v>
      </c>
      <c r="R24" s="54">
        <f>'Pre- and Production'!AO171</f>
        <v>0</v>
      </c>
      <c r="S24" s="201"/>
    </row>
    <row r="25" spans="2:19">
      <c r="B25" s="198" t="str">
        <f>'Pre- and Production'!Y172</f>
        <v>Hytec</v>
      </c>
      <c r="C25" s="199">
        <f>'Pre- and Production'!Z172</f>
        <v>0</v>
      </c>
      <c r="D25" s="200">
        <f>'Pre- and Production'!AA172</f>
        <v>0</v>
      </c>
      <c r="E25" s="200">
        <f>'Pre- and Production'!AB172</f>
        <v>0</v>
      </c>
      <c r="F25" s="200">
        <f>'Pre- and Production'!AC172</f>
        <v>0</v>
      </c>
      <c r="G25" s="200">
        <f>'Pre- and Production'!AD172</f>
        <v>0</v>
      </c>
      <c r="H25" s="54">
        <f>'Pre- and Production'!AE172</f>
        <v>0</v>
      </c>
      <c r="I25" s="201"/>
      <c r="J25" s="197"/>
      <c r="K25" s="197"/>
      <c r="L25" s="198" t="str">
        <f>'Pre- and Production'!AI172</f>
        <v>Hytec</v>
      </c>
      <c r="M25" s="199">
        <f>'Pre- and Production'!AJ172</f>
        <v>0</v>
      </c>
      <c r="N25" s="200">
        <f>'Pre- and Production'!AK172</f>
        <v>0</v>
      </c>
      <c r="O25" s="200">
        <f>'Pre- and Production'!AL172</f>
        <v>0</v>
      </c>
      <c r="P25" s="200">
        <f>'Pre- and Production'!AM172</f>
        <v>0</v>
      </c>
      <c r="Q25" s="200">
        <f>'Pre- and Production'!AN172</f>
        <v>0</v>
      </c>
      <c r="R25" s="54">
        <f>'Pre- and Production'!AO172</f>
        <v>0</v>
      </c>
      <c r="S25" s="201"/>
    </row>
    <row r="26" spans="2:19">
      <c r="B26" s="198" t="str">
        <f>'Pre- and Production'!Y173</f>
        <v>LANL</v>
      </c>
      <c r="C26" s="199">
        <f>'Pre- and Production'!Z173</f>
        <v>0</v>
      </c>
      <c r="D26" s="200">
        <f>'Pre- and Production'!AA173</f>
        <v>0</v>
      </c>
      <c r="E26" s="200">
        <f>'Pre- and Production'!AB173</f>
        <v>0</v>
      </c>
      <c r="F26" s="200">
        <f>'Pre- and Production'!AC173</f>
        <v>0</v>
      </c>
      <c r="G26" s="200">
        <f>'Pre- and Production'!AD173</f>
        <v>0</v>
      </c>
      <c r="H26" s="54">
        <f>'Pre- and Production'!AE173</f>
        <v>0</v>
      </c>
      <c r="I26" s="201"/>
      <c r="J26" s="197"/>
      <c r="K26" s="197"/>
      <c r="L26" s="198" t="str">
        <f>'Pre- and Production'!AI173</f>
        <v>LANL</v>
      </c>
      <c r="M26" s="199">
        <f>'Pre- and Production'!AJ173</f>
        <v>0</v>
      </c>
      <c r="N26" s="200">
        <f>'Pre- and Production'!AK173</f>
        <v>0</v>
      </c>
      <c r="O26" s="200">
        <f>'Pre- and Production'!AL173</f>
        <v>0</v>
      </c>
      <c r="P26" s="200">
        <f>'Pre- and Production'!AM173</f>
        <v>0</v>
      </c>
      <c r="Q26" s="200">
        <f>'Pre- and Production'!AN173</f>
        <v>0</v>
      </c>
      <c r="R26" s="54">
        <f>'Pre- and Production'!AO173</f>
        <v>0</v>
      </c>
      <c r="S26" s="201"/>
    </row>
    <row r="27" spans="2:19" ht="15">
      <c r="B27" s="198"/>
      <c r="C27" s="206" t="str">
        <f>'Pre- and Production'!Z174</f>
        <v>LBNL Cost</v>
      </c>
      <c r="D27" s="207"/>
      <c r="E27" s="207"/>
      <c r="F27" s="207"/>
      <c r="G27" s="207"/>
      <c r="H27" s="207"/>
      <c r="I27" s="208"/>
      <c r="J27" s="197"/>
      <c r="K27" s="197"/>
      <c r="L27" s="198"/>
      <c r="M27" s="206" t="str">
        <f>'Pre- and Production'!AJ174</f>
        <v>LBNL Cost</v>
      </c>
      <c r="N27" s="207"/>
      <c r="O27" s="207"/>
      <c r="P27" s="207"/>
      <c r="Q27" s="207"/>
      <c r="R27" s="207"/>
      <c r="S27" s="208"/>
    </row>
    <row r="28" spans="2:19" ht="15">
      <c r="B28" s="198"/>
      <c r="C28" s="202" t="str">
        <f>'Pre- and Production'!Z175</f>
        <v>Shop Cost</v>
      </c>
      <c r="D28" s="203" t="str">
        <f>'Pre- and Production'!AA175</f>
        <v>MT Cost</v>
      </c>
      <c r="E28" s="203" t="str">
        <f>'Pre- and Production'!AB175</f>
        <v>CMM</v>
      </c>
      <c r="F28" s="203" t="str">
        <f>'Pre- and Production'!AC175</f>
        <v>Engineering</v>
      </c>
      <c r="G28" s="203" t="str">
        <f>'Pre- and Production'!AD175</f>
        <v>Design</v>
      </c>
      <c r="H28" s="205" t="str">
        <f>'Pre- and Production'!AE175</f>
        <v>M&amp;S Cost</v>
      </c>
      <c r="I28" s="204" t="str">
        <f>'Pre- and Production'!AF175</f>
        <v>Totals</v>
      </c>
      <c r="J28" s="197"/>
      <c r="K28" s="197"/>
      <c r="L28" s="198"/>
      <c r="M28" s="202" t="str">
        <f>'Pre- and Production'!AJ175</f>
        <v>Shop Cost</v>
      </c>
      <c r="N28" s="203" t="str">
        <f>'Pre- and Production'!AK175</f>
        <v>MT Cost</v>
      </c>
      <c r="O28" s="203" t="str">
        <f>'Pre- and Production'!AL175</f>
        <v>CMM</v>
      </c>
      <c r="P28" s="203" t="str">
        <f>'Pre- and Production'!AM175</f>
        <v>Engineering</v>
      </c>
      <c r="Q28" s="203" t="str">
        <f>'Pre- and Production'!AN175</f>
        <v>Design</v>
      </c>
      <c r="R28" s="205" t="str">
        <f>'Pre- and Production'!AO175</f>
        <v>M&amp;S Cost</v>
      </c>
      <c r="S28" s="204" t="str">
        <f>'Pre- and Production'!AP175</f>
        <v>Totals</v>
      </c>
    </row>
    <row r="29" spans="2:19">
      <c r="B29" s="198">
        <f>'Pre- and Production'!Y176</f>
        <v>2008</v>
      </c>
      <c r="C29" s="56">
        <f>'Pre- and Production'!Z176</f>
        <v>0</v>
      </c>
      <c r="D29" s="54">
        <f>'Pre- and Production'!AA176</f>
        <v>0</v>
      </c>
      <c r="E29" s="54">
        <f>'Pre- and Production'!AB176</f>
        <v>0</v>
      </c>
      <c r="F29" s="54">
        <f>'Pre- and Production'!AC176</f>
        <v>0</v>
      </c>
      <c r="G29" s="54">
        <f>'Pre- and Production'!AD176</f>
        <v>0</v>
      </c>
      <c r="H29" s="54">
        <f>'Pre- and Production'!AE176</f>
        <v>0</v>
      </c>
      <c r="I29" s="57">
        <f>'Pre- and Production'!AF176</f>
        <v>0</v>
      </c>
      <c r="J29" s="197"/>
      <c r="K29" s="197"/>
      <c r="L29" s="198">
        <f>'Pre- and Production'!AI176</f>
        <v>2008</v>
      </c>
      <c r="M29" s="56">
        <f>'Pre- and Production'!AJ176</f>
        <v>0</v>
      </c>
      <c r="N29" s="54">
        <f>'Pre- and Production'!AK176</f>
        <v>0</v>
      </c>
      <c r="O29" s="54">
        <f>'Pre- and Production'!AL176</f>
        <v>0</v>
      </c>
      <c r="P29" s="54">
        <f>'Pre- and Production'!AM176</f>
        <v>0</v>
      </c>
      <c r="Q29" s="54">
        <f>'Pre- and Production'!AN176</f>
        <v>0</v>
      </c>
      <c r="R29" s="54">
        <f>'Pre- and Production'!AO176</f>
        <v>0</v>
      </c>
      <c r="S29" s="57">
        <f>'Pre- and Production'!AP176</f>
        <v>0</v>
      </c>
    </row>
    <row r="30" spans="2:19">
      <c r="B30" s="198">
        <f>'Pre- and Production'!Y177</f>
        <v>2009</v>
      </c>
      <c r="C30" s="56">
        <f>'Pre- and Production'!Z177</f>
        <v>0</v>
      </c>
      <c r="D30" s="54">
        <f>'Pre- and Production'!AA177</f>
        <v>0</v>
      </c>
      <c r="E30" s="54">
        <f>'Pre- and Production'!AB177</f>
        <v>0</v>
      </c>
      <c r="F30" s="54">
        <f>'Pre- and Production'!AC177</f>
        <v>0</v>
      </c>
      <c r="G30" s="54">
        <f>'Pre- and Production'!AD177</f>
        <v>0</v>
      </c>
      <c r="H30" s="54">
        <f>'Pre- and Production'!AE177</f>
        <v>0</v>
      </c>
      <c r="I30" s="57">
        <f>'Pre- and Production'!AF177</f>
        <v>0</v>
      </c>
      <c r="J30" s="197"/>
      <c r="K30" s="197"/>
      <c r="L30" s="198">
        <f>'Pre- and Production'!AI177</f>
        <v>2009</v>
      </c>
      <c r="M30" s="56">
        <f>'Pre- and Production'!AJ177</f>
        <v>0</v>
      </c>
      <c r="N30" s="54">
        <f>'Pre- and Production'!AK177</f>
        <v>0</v>
      </c>
      <c r="O30" s="54">
        <f>'Pre- and Production'!AL177</f>
        <v>0</v>
      </c>
      <c r="P30" s="54">
        <f>'Pre- and Production'!AM177</f>
        <v>0</v>
      </c>
      <c r="Q30" s="54">
        <f>'Pre- and Production'!AN177</f>
        <v>0</v>
      </c>
      <c r="R30" s="54">
        <f>'Pre- and Production'!AO177</f>
        <v>0</v>
      </c>
      <c r="S30" s="57">
        <f>'Pre- and Production'!AP177</f>
        <v>0</v>
      </c>
    </row>
    <row r="31" spans="2:19" ht="13.5" thickBot="1">
      <c r="B31" s="198">
        <f>'Pre- and Production'!Y178</f>
        <v>2010</v>
      </c>
      <c r="C31" s="58">
        <f>'Pre- and Production'!Z178</f>
        <v>0</v>
      </c>
      <c r="D31" s="59">
        <f>'Pre- and Production'!AA178</f>
        <v>0</v>
      </c>
      <c r="E31" s="59">
        <f>'Pre- and Production'!AB178</f>
        <v>0</v>
      </c>
      <c r="F31" s="59">
        <f>'Pre- and Production'!AC178</f>
        <v>0</v>
      </c>
      <c r="G31" s="59">
        <f>'Pre- and Production'!AD178</f>
        <v>0</v>
      </c>
      <c r="H31" s="59">
        <f>'Pre- and Production'!AE178</f>
        <v>0</v>
      </c>
      <c r="I31" s="60">
        <f>'Pre- and Production'!AF178</f>
        <v>0</v>
      </c>
      <c r="J31" s="197"/>
      <c r="K31" s="197"/>
      <c r="L31" s="198">
        <f>'Pre- and Production'!AI178</f>
        <v>2010</v>
      </c>
      <c r="M31" s="58">
        <f>'Pre- and Production'!AJ178</f>
        <v>0</v>
      </c>
      <c r="N31" s="59">
        <f>'Pre- and Production'!AK178</f>
        <v>0</v>
      </c>
      <c r="O31" s="59">
        <f>'Pre- and Production'!AL178</f>
        <v>0</v>
      </c>
      <c r="P31" s="59">
        <f>'Pre- and Production'!AM178</f>
        <v>0</v>
      </c>
      <c r="Q31" s="59">
        <f>'Pre- and Production'!AN178</f>
        <v>0</v>
      </c>
      <c r="R31" s="59">
        <f>'Pre- and Production'!AO178</f>
        <v>0</v>
      </c>
      <c r="S31" s="60">
        <f>'Pre- and Production'!AP178</f>
        <v>0</v>
      </c>
    </row>
    <row r="32" spans="2:19" ht="13.5" thickTop="1">
      <c r="B32" s="198"/>
      <c r="C32" s="197"/>
      <c r="D32" s="197"/>
      <c r="E32" s="197"/>
      <c r="F32" s="197"/>
      <c r="G32" s="197"/>
      <c r="H32" s="41" t="str">
        <f>'Pre- and Production'!AE179</f>
        <v>Base Cost</v>
      </c>
      <c r="I32" s="31">
        <f>'Pre- and Production'!AF179</f>
        <v>0</v>
      </c>
      <c r="J32" s="197"/>
      <c r="K32" s="197"/>
      <c r="L32" s="198"/>
      <c r="M32" s="197"/>
      <c r="N32" s="197"/>
      <c r="O32" s="197"/>
      <c r="P32" s="197"/>
      <c r="Q32" s="197"/>
      <c r="R32" s="41" t="str">
        <f>'Pre- and Production'!AO179</f>
        <v>Contingency</v>
      </c>
      <c r="S32" s="31">
        <f>'Pre- and Production'!AP179</f>
        <v>0</v>
      </c>
    </row>
    <row r="33" spans="2:19">
      <c r="B33" s="198"/>
      <c r="C33" s="197"/>
      <c r="D33" s="197"/>
      <c r="E33" s="197"/>
      <c r="F33" s="197"/>
      <c r="G33" s="197"/>
      <c r="I33" s="197"/>
      <c r="J33" s="197"/>
      <c r="K33" s="197"/>
      <c r="L33" s="198"/>
      <c r="M33" s="197"/>
      <c r="N33" s="197"/>
      <c r="O33" s="197"/>
      <c r="P33" s="197"/>
      <c r="Q33" s="197"/>
      <c r="R33" s="41" t="str">
        <f>'Pre- and Production'!AO180</f>
        <v>Percent</v>
      </c>
      <c r="S33" s="195" t="e">
        <f>'Pre- and Production'!AP180</f>
        <v>#DIV/0!</v>
      </c>
    </row>
    <row r="34" spans="2:19" ht="13.5" thickBot="1">
      <c r="B34" s="198"/>
      <c r="C34" s="197"/>
      <c r="D34" s="197"/>
      <c r="E34" s="197"/>
      <c r="F34" s="197"/>
      <c r="G34" s="197"/>
      <c r="I34" s="197"/>
      <c r="J34" s="197"/>
      <c r="K34" s="197"/>
      <c r="L34" s="198"/>
      <c r="M34" s="197"/>
      <c r="N34" s="197"/>
      <c r="O34" s="197"/>
      <c r="P34" s="197"/>
      <c r="Q34" s="197"/>
      <c r="S34" s="197"/>
    </row>
    <row r="35" spans="2:19" ht="15.75" thickTop="1">
      <c r="B35" s="198"/>
      <c r="C35" s="209" t="str">
        <f>'Pre- and Production'!Z182</f>
        <v>Production Base Cost</v>
      </c>
      <c r="D35" s="210"/>
      <c r="E35" s="210"/>
      <c r="F35" s="210"/>
      <c r="G35" s="210"/>
      <c r="H35" s="210"/>
      <c r="I35" s="211"/>
      <c r="J35" s="197"/>
      <c r="K35" s="197"/>
      <c r="L35" s="198"/>
      <c r="M35" s="209" t="str">
        <f>'Pre- and Production'!AJ182</f>
        <v>Production Contingency Cost</v>
      </c>
      <c r="N35" s="210"/>
      <c r="O35" s="210"/>
      <c r="P35" s="210"/>
      <c r="Q35" s="210"/>
      <c r="R35" s="210"/>
      <c r="S35" s="211"/>
    </row>
    <row r="36" spans="2:19" ht="15">
      <c r="B36" s="198"/>
      <c r="C36" s="202" t="str">
        <f>'Pre- and Production'!Z183</f>
        <v>Shop Time</v>
      </c>
      <c r="D36" s="203" t="str">
        <f>'Pre- and Production'!AA183</f>
        <v>MT Time</v>
      </c>
      <c r="E36" s="203" t="str">
        <f>'Pre- and Production'!AB183</f>
        <v>CMM</v>
      </c>
      <c r="F36" s="203" t="str">
        <f>'Pre- and Production'!AC183</f>
        <v>Engineering</v>
      </c>
      <c r="G36" s="203" t="str">
        <f>'Pre- and Production'!AD183</f>
        <v>Design</v>
      </c>
      <c r="H36" s="205" t="str">
        <f>'Pre- and Production'!AE183</f>
        <v>M&amp;S Cost</v>
      </c>
      <c r="I36" s="204"/>
      <c r="J36" s="197"/>
      <c r="K36" s="197"/>
      <c r="L36" s="198"/>
      <c r="M36" s="202" t="str">
        <f>'Pre- and Production'!AJ183</f>
        <v>Shop Time</v>
      </c>
      <c r="N36" s="203" t="str">
        <f>'Pre- and Production'!AK183</f>
        <v>MT Time</v>
      </c>
      <c r="O36" s="203" t="str">
        <f>'Pre- and Production'!AL183</f>
        <v>CMM</v>
      </c>
      <c r="P36" s="203" t="str">
        <f>'Pre- and Production'!AM183</f>
        <v>Engineering</v>
      </c>
      <c r="Q36" s="203" t="str">
        <f>'Pre- and Production'!AN183</f>
        <v>Design</v>
      </c>
      <c r="R36" s="205" t="str">
        <f>'Pre- and Production'!AO183</f>
        <v>M&amp;S Cost</v>
      </c>
      <c r="S36" s="204"/>
    </row>
    <row r="37" spans="2:19">
      <c r="B37" s="198">
        <f>'Pre- and Production'!Y184</f>
        <v>2008</v>
      </c>
      <c r="C37" s="199">
        <f>'Pre- and Production'!Z184</f>
        <v>0</v>
      </c>
      <c r="D37" s="200">
        <f>'Pre- and Production'!AA184</f>
        <v>0</v>
      </c>
      <c r="E37" s="200">
        <f>'Pre- and Production'!AB184</f>
        <v>0</v>
      </c>
      <c r="F37" s="200">
        <f>'Pre- and Production'!AC184</f>
        <v>0</v>
      </c>
      <c r="G37" s="200">
        <f>'Pre- and Production'!AD184</f>
        <v>0</v>
      </c>
      <c r="H37" s="54">
        <f>'Pre- and Production'!AE184</f>
        <v>0</v>
      </c>
      <c r="I37" s="201"/>
      <c r="J37" s="197"/>
      <c r="K37" s="197"/>
      <c r="L37" s="198">
        <f>'Pre- and Production'!AI184</f>
        <v>2008</v>
      </c>
      <c r="M37" s="199">
        <f>'Pre- and Production'!AJ184</f>
        <v>0</v>
      </c>
      <c r="N37" s="200">
        <f>'Pre- and Production'!AK184</f>
        <v>0</v>
      </c>
      <c r="O37" s="200">
        <f>'Pre- and Production'!AL184</f>
        <v>0</v>
      </c>
      <c r="P37" s="200">
        <f>'Pre- and Production'!AM184</f>
        <v>0</v>
      </c>
      <c r="Q37" s="200">
        <f>'Pre- and Production'!AN184</f>
        <v>0</v>
      </c>
      <c r="R37" s="54">
        <f>'Pre- and Production'!AO184</f>
        <v>0</v>
      </c>
      <c r="S37" s="201"/>
    </row>
    <row r="38" spans="2:19">
      <c r="B38" s="198">
        <f>'Pre- and Production'!Y185</f>
        <v>2009</v>
      </c>
      <c r="C38" s="199">
        <f>'Pre- and Production'!Z185</f>
        <v>844</v>
      </c>
      <c r="D38" s="200">
        <f>'Pre- and Production'!AA185</f>
        <v>755</v>
      </c>
      <c r="E38" s="200">
        <f>'Pre- and Production'!AB185</f>
        <v>48</v>
      </c>
      <c r="F38" s="200">
        <f>'Pre- and Production'!AC185</f>
        <v>553.5</v>
      </c>
      <c r="G38" s="200">
        <f>'Pre- and Production'!AD185</f>
        <v>0</v>
      </c>
      <c r="H38" s="54">
        <f>'Pre- and Production'!AE185</f>
        <v>39174.5</v>
      </c>
      <c r="I38" s="201"/>
      <c r="J38" s="197"/>
      <c r="K38" s="197"/>
      <c r="L38" s="198">
        <f>'Pre- and Production'!AI185</f>
        <v>2009</v>
      </c>
      <c r="M38" s="199">
        <f>'Pre- and Production'!AJ185</f>
        <v>273</v>
      </c>
      <c r="N38" s="200">
        <f>'Pre- and Production'!AK185</f>
        <v>341</v>
      </c>
      <c r="O38" s="200">
        <f>'Pre- and Production'!AL185</f>
        <v>88</v>
      </c>
      <c r="P38" s="200">
        <f>'Pre- and Production'!AM185</f>
        <v>163</v>
      </c>
      <c r="Q38" s="200">
        <f>'Pre- and Production'!AN185</f>
        <v>0</v>
      </c>
      <c r="R38" s="54">
        <f>'Pre- and Production'!AO185</f>
        <v>13227.5</v>
      </c>
      <c r="S38" s="201"/>
    </row>
    <row r="39" spans="2:19">
      <c r="B39" s="198">
        <f>'Pre- and Production'!Y186</f>
        <v>2010</v>
      </c>
      <c r="C39" s="199">
        <f>'Pre- and Production'!Z186</f>
        <v>0</v>
      </c>
      <c r="D39" s="200">
        <f>'Pre- and Production'!AA186</f>
        <v>0</v>
      </c>
      <c r="E39" s="200">
        <f>'Pre- and Production'!AB186</f>
        <v>0</v>
      </c>
      <c r="F39" s="200">
        <f>'Pre- and Production'!AC186</f>
        <v>0</v>
      </c>
      <c r="G39" s="200">
        <f>'Pre- and Production'!AD186</f>
        <v>0</v>
      </c>
      <c r="H39" s="54">
        <f>'Pre- and Production'!AE186</f>
        <v>0</v>
      </c>
      <c r="I39" s="201"/>
      <c r="J39" s="197"/>
      <c r="K39" s="197"/>
      <c r="L39" s="198">
        <f>'Pre- and Production'!AI186</f>
        <v>2010</v>
      </c>
      <c r="M39" s="199">
        <f>'Pre- and Production'!AJ186</f>
        <v>0</v>
      </c>
      <c r="N39" s="200">
        <f>'Pre- and Production'!AK186</f>
        <v>0</v>
      </c>
      <c r="O39" s="200">
        <f>'Pre- and Production'!AL186</f>
        <v>0</v>
      </c>
      <c r="P39" s="200">
        <f>'Pre- and Production'!AM186</f>
        <v>0</v>
      </c>
      <c r="Q39" s="200">
        <f>'Pre- and Production'!AN186</f>
        <v>0</v>
      </c>
      <c r="R39" s="54">
        <f>'Pre- and Production'!AO186</f>
        <v>0</v>
      </c>
      <c r="S39" s="201"/>
    </row>
    <row r="40" spans="2:19">
      <c r="B40" s="198" t="str">
        <f>'Pre- and Production'!Y187</f>
        <v>Hytec</v>
      </c>
      <c r="C40" s="199">
        <f>'Pre- and Production'!Z187</f>
        <v>0</v>
      </c>
      <c r="D40" s="200">
        <f>'Pre- and Production'!AA187</f>
        <v>0</v>
      </c>
      <c r="E40" s="200">
        <f>'Pre- and Production'!AB187</f>
        <v>0</v>
      </c>
      <c r="F40" s="200">
        <f>'Pre- and Production'!AC187</f>
        <v>0</v>
      </c>
      <c r="G40" s="200">
        <f>'Pre- and Production'!AD187</f>
        <v>0</v>
      </c>
      <c r="H40" s="54">
        <f>'Pre- and Production'!AE187</f>
        <v>0</v>
      </c>
      <c r="I40" s="201"/>
      <c r="J40" s="197"/>
      <c r="K40" s="197"/>
      <c r="L40" s="198" t="str">
        <f>'Pre- and Production'!AI187</f>
        <v>Hytec</v>
      </c>
      <c r="M40" s="199">
        <f>'Pre- and Production'!AJ187</f>
        <v>0</v>
      </c>
      <c r="N40" s="200">
        <f>'Pre- and Production'!AK187</f>
        <v>0</v>
      </c>
      <c r="O40" s="200">
        <f>'Pre- and Production'!AL187</f>
        <v>0</v>
      </c>
      <c r="P40" s="200">
        <f>'Pre- and Production'!AM187</f>
        <v>0</v>
      </c>
      <c r="Q40" s="200">
        <f>'Pre- and Production'!AN187</f>
        <v>0</v>
      </c>
      <c r="R40" s="54">
        <f>'Pre- and Production'!AO187</f>
        <v>0</v>
      </c>
      <c r="S40" s="201"/>
    </row>
    <row r="41" spans="2:19">
      <c r="B41" s="198" t="str">
        <f>'Pre- and Production'!Y188</f>
        <v>LANL</v>
      </c>
      <c r="C41" s="199">
        <f>'Pre- and Production'!Z188</f>
        <v>0</v>
      </c>
      <c r="D41" s="200">
        <f>'Pre- and Production'!AA188</f>
        <v>0</v>
      </c>
      <c r="E41" s="200">
        <f>'Pre- and Production'!AB188</f>
        <v>0</v>
      </c>
      <c r="F41" s="200">
        <f>'Pre- and Production'!AC188</f>
        <v>0</v>
      </c>
      <c r="G41" s="200">
        <f>'Pre- and Production'!AD188</f>
        <v>0</v>
      </c>
      <c r="H41" s="54">
        <f>'Pre- and Production'!AE188</f>
        <v>0</v>
      </c>
      <c r="I41" s="201"/>
      <c r="J41" s="197"/>
      <c r="K41" s="197"/>
      <c r="L41" s="198" t="str">
        <f>'Pre- and Production'!AI188</f>
        <v>LANL</v>
      </c>
      <c r="M41" s="199">
        <f>'Pre- and Production'!AJ188</f>
        <v>0</v>
      </c>
      <c r="N41" s="200">
        <f>'Pre- and Production'!AK188</f>
        <v>0</v>
      </c>
      <c r="O41" s="200">
        <f>'Pre- and Production'!AL188</f>
        <v>0</v>
      </c>
      <c r="P41" s="200">
        <f>'Pre- and Production'!AM188</f>
        <v>0</v>
      </c>
      <c r="Q41" s="200">
        <f>'Pre- and Production'!AN188</f>
        <v>0</v>
      </c>
      <c r="R41" s="54">
        <f>'Pre- and Production'!AO188</f>
        <v>0</v>
      </c>
      <c r="S41" s="201"/>
    </row>
    <row r="42" spans="2:19" ht="15">
      <c r="B42" s="198"/>
      <c r="C42" s="206" t="str">
        <f>'Pre- and Production'!Z189</f>
        <v>LBNL Cost</v>
      </c>
      <c r="D42" s="207"/>
      <c r="E42" s="207"/>
      <c r="F42" s="207"/>
      <c r="G42" s="207"/>
      <c r="H42" s="207"/>
      <c r="I42" s="208"/>
      <c r="J42" s="197"/>
      <c r="K42" s="197"/>
      <c r="L42" s="198"/>
      <c r="M42" s="206" t="str">
        <f>'Pre- and Production'!AJ189</f>
        <v>LBNL Cost</v>
      </c>
      <c r="N42" s="207"/>
      <c r="O42" s="207"/>
      <c r="P42" s="207"/>
      <c r="Q42" s="207"/>
      <c r="R42" s="207"/>
      <c r="S42" s="208"/>
    </row>
    <row r="43" spans="2:19" ht="15">
      <c r="B43" s="198"/>
      <c r="C43" s="202" t="str">
        <f>'Pre- and Production'!Z190</f>
        <v>Shop Cost</v>
      </c>
      <c r="D43" s="203" t="str">
        <f>'Pre- and Production'!AA190</f>
        <v>MT Cost</v>
      </c>
      <c r="E43" s="203" t="str">
        <f>'Pre- and Production'!AB190</f>
        <v>CMM</v>
      </c>
      <c r="F43" s="203" t="str">
        <f>'Pre- and Production'!AC190</f>
        <v>Engineering</v>
      </c>
      <c r="G43" s="203" t="str">
        <f>'Pre- and Production'!AD190</f>
        <v>Design</v>
      </c>
      <c r="H43" s="205" t="str">
        <f>'Pre- and Production'!AE190</f>
        <v>M&amp;S Cost</v>
      </c>
      <c r="I43" s="204" t="str">
        <f>'Pre- and Production'!AF190</f>
        <v>Totals</v>
      </c>
      <c r="J43" s="197"/>
      <c r="K43" s="197"/>
      <c r="L43" s="198"/>
      <c r="M43" s="202" t="str">
        <f>'Pre- and Production'!AJ190</f>
        <v>Shop Cost</v>
      </c>
      <c r="N43" s="203" t="str">
        <f>'Pre- and Production'!AK190</f>
        <v>MT Cost</v>
      </c>
      <c r="O43" s="203" t="str">
        <f>'Pre- and Production'!AL190</f>
        <v>CMM</v>
      </c>
      <c r="P43" s="203" t="str">
        <f>'Pre- and Production'!AM190</f>
        <v>Engineering</v>
      </c>
      <c r="Q43" s="203" t="str">
        <f>'Pre- and Production'!AN190</f>
        <v>Design</v>
      </c>
      <c r="R43" s="205" t="str">
        <f>'Pre- and Production'!AO190</f>
        <v>M&amp;S Cost</v>
      </c>
      <c r="S43" s="204" t="str">
        <f>'Pre- and Production'!AP190</f>
        <v>Totals</v>
      </c>
    </row>
    <row r="44" spans="2:19">
      <c r="B44" s="198">
        <f>'Pre- and Production'!Y191</f>
        <v>2008</v>
      </c>
      <c r="C44" s="56">
        <f>'Pre- and Production'!Z191</f>
        <v>0</v>
      </c>
      <c r="D44" s="54">
        <f>'Pre- and Production'!AA191</f>
        <v>0</v>
      </c>
      <c r="E44" s="54">
        <f>'Pre- and Production'!AB191</f>
        <v>0</v>
      </c>
      <c r="F44" s="54">
        <f>'Pre- and Production'!AC191</f>
        <v>0</v>
      </c>
      <c r="G44" s="54">
        <f>'Pre- and Production'!AD191</f>
        <v>0</v>
      </c>
      <c r="H44" s="54">
        <f>'Pre- and Production'!AE191</f>
        <v>0</v>
      </c>
      <c r="I44" s="57">
        <f>'Pre- and Production'!AF191</f>
        <v>0</v>
      </c>
      <c r="J44" s="197"/>
      <c r="K44" s="197"/>
      <c r="L44" s="198">
        <f>'Pre- and Production'!AI191</f>
        <v>2008</v>
      </c>
      <c r="M44" s="56">
        <f>'Pre- and Production'!AJ191</f>
        <v>0</v>
      </c>
      <c r="N44" s="54">
        <f>'Pre- and Production'!AK191</f>
        <v>0</v>
      </c>
      <c r="O44" s="54">
        <f>'Pre- and Production'!AL191</f>
        <v>0</v>
      </c>
      <c r="P44" s="54">
        <f>'Pre- and Production'!AM191</f>
        <v>0</v>
      </c>
      <c r="Q44" s="54">
        <f>'Pre- and Production'!AN191</f>
        <v>0</v>
      </c>
      <c r="R44" s="54">
        <f>'Pre- and Production'!AO191</f>
        <v>0</v>
      </c>
      <c r="S44" s="57">
        <f>'Pre- and Production'!AP191</f>
        <v>0</v>
      </c>
    </row>
    <row r="45" spans="2:19">
      <c r="B45" s="198">
        <f>'Pre- and Production'!Y192</f>
        <v>2009</v>
      </c>
      <c r="C45" s="56">
        <f>'Pre- and Production'!Z192</f>
        <v>107188</v>
      </c>
      <c r="D45" s="54">
        <f>'Pre- and Production'!AA192</f>
        <v>88335</v>
      </c>
      <c r="E45" s="54">
        <f>'Pre- and Production'!AB192</f>
        <v>6096</v>
      </c>
      <c r="F45" s="54">
        <f>'Pre- and Production'!AC192</f>
        <v>83025</v>
      </c>
      <c r="G45" s="54">
        <f>'Pre- and Production'!AD192</f>
        <v>0</v>
      </c>
      <c r="H45" s="54">
        <f>'Pre- and Production'!AE192</f>
        <v>39174.5</v>
      </c>
      <c r="I45" s="57">
        <f>'Pre- and Production'!AF192</f>
        <v>323818.5</v>
      </c>
      <c r="J45" s="197"/>
      <c r="K45" s="197"/>
      <c r="L45" s="198">
        <f>'Pre- and Production'!AI192</f>
        <v>2009</v>
      </c>
      <c r="M45" s="56">
        <f>'Pre- and Production'!AJ192</f>
        <v>34671</v>
      </c>
      <c r="N45" s="54">
        <f>'Pre- and Production'!AK192</f>
        <v>39897</v>
      </c>
      <c r="O45" s="54">
        <f>'Pre- and Production'!AL192</f>
        <v>11176</v>
      </c>
      <c r="P45" s="54">
        <f>'Pre- and Production'!AM192</f>
        <v>24450</v>
      </c>
      <c r="Q45" s="54">
        <f>'Pre- and Production'!AN192</f>
        <v>0</v>
      </c>
      <c r="R45" s="54">
        <f>'Pre- and Production'!AO192</f>
        <v>13227.5</v>
      </c>
      <c r="S45" s="57">
        <f>'Pre- and Production'!AP192</f>
        <v>123421.5</v>
      </c>
    </row>
    <row r="46" spans="2:19" ht="13.5" thickBot="1">
      <c r="B46" s="198">
        <f>'Pre- and Production'!Y193</f>
        <v>2010</v>
      </c>
      <c r="C46" s="58">
        <f>'Pre- and Production'!Z193</f>
        <v>0</v>
      </c>
      <c r="D46" s="59">
        <f>'Pre- and Production'!AA193</f>
        <v>0</v>
      </c>
      <c r="E46" s="59">
        <f>'Pre- and Production'!AB193</f>
        <v>0</v>
      </c>
      <c r="F46" s="59">
        <f>'Pre- and Production'!AC193</f>
        <v>0</v>
      </c>
      <c r="G46" s="59">
        <f>'Pre- and Production'!AD193</f>
        <v>0</v>
      </c>
      <c r="H46" s="59">
        <f>'Pre- and Production'!AE193</f>
        <v>0</v>
      </c>
      <c r="I46" s="60">
        <f>'Pre- and Production'!AF193</f>
        <v>0</v>
      </c>
      <c r="J46" s="197"/>
      <c r="K46" s="197"/>
      <c r="L46" s="198">
        <f>'Pre- and Production'!AI193</f>
        <v>2010</v>
      </c>
      <c r="M46" s="58">
        <f>'Pre- and Production'!AJ193</f>
        <v>0</v>
      </c>
      <c r="N46" s="59">
        <f>'Pre- and Production'!AK193</f>
        <v>0</v>
      </c>
      <c r="O46" s="59">
        <f>'Pre- and Production'!AL193</f>
        <v>0</v>
      </c>
      <c r="P46" s="59">
        <f>'Pre- and Production'!AM193</f>
        <v>0</v>
      </c>
      <c r="Q46" s="59">
        <f>'Pre- and Production'!AN193</f>
        <v>0</v>
      </c>
      <c r="R46" s="59">
        <f>'Pre- and Production'!AO193</f>
        <v>0</v>
      </c>
      <c r="S46" s="60">
        <f>'Pre- and Production'!AP193</f>
        <v>0</v>
      </c>
    </row>
    <row r="47" spans="2:19" ht="13.5" thickTop="1">
      <c r="B47" s="198"/>
      <c r="C47" s="197"/>
      <c r="D47" s="197"/>
      <c r="E47" s="197"/>
      <c r="F47" s="197"/>
      <c r="G47" s="197"/>
      <c r="H47" s="41" t="str">
        <f>'Pre- and Production'!AE194</f>
        <v>Base Cost</v>
      </c>
      <c r="I47" s="31">
        <f>'Pre- and Production'!AF194</f>
        <v>323818.5</v>
      </c>
      <c r="J47" s="197"/>
      <c r="K47" s="197"/>
      <c r="L47" s="198"/>
      <c r="M47" s="197"/>
      <c r="N47" s="197"/>
      <c r="O47" s="197"/>
      <c r="P47" s="197"/>
      <c r="Q47" s="197"/>
      <c r="R47" s="41" t="str">
        <f>'Pre- and Production'!AO194</f>
        <v>Contingency</v>
      </c>
      <c r="S47" s="31">
        <f>'Pre- and Production'!AP194</f>
        <v>123421.5</v>
      </c>
    </row>
    <row r="48" spans="2:19">
      <c r="B48" s="198"/>
      <c r="C48" s="197"/>
      <c r="D48" s="197"/>
      <c r="E48" s="197"/>
      <c r="F48" s="197"/>
      <c r="G48" s="197"/>
      <c r="I48" s="197"/>
      <c r="J48" s="197"/>
      <c r="K48" s="197"/>
      <c r="L48" s="198"/>
      <c r="M48" s="197"/>
      <c r="N48" s="197"/>
      <c r="O48" s="197"/>
      <c r="P48" s="197"/>
      <c r="Q48" s="197"/>
      <c r="R48" s="41" t="str">
        <f>'Pre- and Production'!AO195</f>
        <v>Percent</v>
      </c>
      <c r="S48" s="195">
        <f>'Pre- and Production'!AP195</f>
        <v>0.38114406681520668</v>
      </c>
    </row>
  </sheetData>
  <mergeCells count="12">
    <mergeCell ref="C42:I42"/>
    <mergeCell ref="M42:S42"/>
    <mergeCell ref="C5:I5"/>
    <mergeCell ref="M5:S5"/>
    <mergeCell ref="C12:I12"/>
    <mergeCell ref="M12:S12"/>
    <mergeCell ref="C20:I20"/>
    <mergeCell ref="C35:I35"/>
    <mergeCell ref="M35:S35"/>
    <mergeCell ref="M20:S20"/>
    <mergeCell ref="C27:I27"/>
    <mergeCell ref="M27:S27"/>
  </mergeCells>
  <pageMargins left="0.49" right="0.46" top="1.1000000000000001" bottom="0.75" header="0.3" footer="0.3"/>
  <pageSetup paperSize="9" scale="80" orientation="landscape" horizontalDpi="4294967293" verticalDpi="0" r:id="rId1"/>
  <headerFooter>
    <oddHeader>&amp;C&amp;16PHENIX STAVE COST SUMMARY</oddHeader>
    <oddFooter>&amp;LReleased 9-Nov 2007&amp;C&amp;F&amp;RE Anderssen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196"/>
  <sheetViews>
    <sheetView zoomScaleNormal="100" workbookViewId="0">
      <pane ySplit="3255" topLeftCell="A98" activePane="bottomLeft"/>
      <selection activeCell="T1" sqref="T1:X1048576"/>
      <selection pane="bottomLeft" activeCell="G100" sqref="G100"/>
    </sheetView>
  </sheetViews>
  <sheetFormatPr defaultRowHeight="12.75"/>
  <cols>
    <col min="1" max="1" width="46.28515625" bestFit="1" customWidth="1"/>
    <col min="2" max="2" width="16.7109375" bestFit="1" customWidth="1"/>
    <col min="3" max="3" width="6" bestFit="1" customWidth="1"/>
    <col min="4" max="4" width="9.42578125" bestFit="1" customWidth="1"/>
    <col min="5" max="5" width="7.5703125" style="31" bestFit="1" customWidth="1"/>
    <col min="6" max="6" width="8" style="31" bestFit="1" customWidth="1"/>
    <col min="7" max="8" width="5.7109375" style="132" bestFit="1" customWidth="1"/>
    <col min="9" max="9" width="4.5703125" style="132" bestFit="1" customWidth="1"/>
    <col min="10" max="10" width="5.7109375" style="133" bestFit="1" customWidth="1"/>
    <col min="11" max="11" width="4.5703125" style="133" bestFit="1" customWidth="1"/>
    <col min="12" max="12" width="6.28515625" bestFit="1" customWidth="1"/>
    <col min="13" max="13" width="8.7109375" bestFit="1" customWidth="1"/>
    <col min="14" max="14" width="4.85546875" style="26" customWidth="1"/>
    <col min="15" max="15" width="10.7109375" customWidth="1"/>
    <col min="16" max="16" width="2.5703125" customWidth="1"/>
    <col min="17" max="17" width="3.7109375" style="110" bestFit="1" customWidth="1"/>
    <col min="18" max="18" width="3.7109375" style="110" customWidth="1"/>
    <col min="19" max="19" width="9.5703125" style="190" hidden="1" customWidth="1"/>
    <col min="20" max="20" width="14.5703125" style="13" hidden="1" customWidth="1"/>
    <col min="21" max="21" width="12.140625" style="16" hidden="1" customWidth="1"/>
    <col min="22" max="22" width="14.42578125" style="16" hidden="1" customWidth="1"/>
    <col min="23" max="23" width="17.7109375" style="16" hidden="1" customWidth="1"/>
    <col min="24" max="24" width="12.5703125" style="16" hidden="1" customWidth="1"/>
    <col min="25" max="25" width="6.7109375" style="44" bestFit="1" customWidth="1"/>
    <col min="26" max="26" width="10.7109375" bestFit="1" customWidth="1"/>
    <col min="27" max="27" width="9.140625" bestFit="1" customWidth="1"/>
    <col min="28" max="28" width="6.5703125" bestFit="1" customWidth="1"/>
    <col min="29" max="29" width="11.85546875" bestFit="1" customWidth="1"/>
    <col min="30" max="30" width="7.5703125" bestFit="1" customWidth="1"/>
    <col min="31" max="31" width="11.7109375" customWidth="1"/>
    <col min="32" max="32" width="10.85546875" bestFit="1" customWidth="1"/>
    <col min="33" max="33" width="10.42578125" customWidth="1"/>
    <col min="34" max="34" width="10.42578125" hidden="1" customWidth="1"/>
    <col min="35" max="35" width="11.28515625" style="31" bestFit="1" customWidth="1"/>
    <col min="36" max="36" width="10.7109375" bestFit="1" customWidth="1"/>
    <col min="37" max="37" width="9.140625" bestFit="1" customWidth="1"/>
    <col min="38" max="38" width="7.5703125" bestFit="1" customWidth="1"/>
    <col min="39" max="39" width="11.85546875" bestFit="1" customWidth="1"/>
    <col min="40" max="40" width="7.5703125" bestFit="1" customWidth="1"/>
    <col min="41" max="41" width="12.85546875" bestFit="1" customWidth="1"/>
    <col min="42" max="42" width="10.85546875" bestFit="1" customWidth="1"/>
  </cols>
  <sheetData>
    <row r="2" spans="1:42" ht="18">
      <c r="A2" s="14" t="s">
        <v>195</v>
      </c>
      <c r="Q2" s="220" t="s">
        <v>97</v>
      </c>
      <c r="R2" s="221"/>
      <c r="S2" s="221"/>
      <c r="T2" s="221"/>
      <c r="U2" s="221"/>
      <c r="V2" s="221"/>
      <c r="W2" s="221"/>
      <c r="X2" s="221"/>
      <c r="Y2" s="222"/>
      <c r="Z2" s="223" t="s">
        <v>51</v>
      </c>
      <c r="AA2" s="224"/>
      <c r="AB2" s="224"/>
      <c r="AC2" s="224"/>
      <c r="AD2" s="224"/>
      <c r="AE2" s="224"/>
      <c r="AF2" s="225"/>
      <c r="AG2" s="47"/>
      <c r="AH2" s="47"/>
      <c r="AJ2" s="223" t="s">
        <v>52</v>
      </c>
      <c r="AK2" s="224"/>
      <c r="AL2" s="224"/>
      <c r="AM2" s="224"/>
      <c r="AN2" s="224"/>
      <c r="AO2" s="224"/>
      <c r="AP2" s="225"/>
    </row>
    <row r="3" spans="1:42" ht="118.9" customHeight="1">
      <c r="A3" s="1" t="s">
        <v>0</v>
      </c>
      <c r="B3" s="1" t="s">
        <v>6</v>
      </c>
      <c r="C3" s="19" t="s">
        <v>1</v>
      </c>
      <c r="D3" s="1" t="s">
        <v>2</v>
      </c>
      <c r="E3" s="119" t="s">
        <v>4</v>
      </c>
      <c r="F3" s="127" t="s">
        <v>3</v>
      </c>
      <c r="G3" s="134" t="s">
        <v>11</v>
      </c>
      <c r="H3" s="134" t="s">
        <v>10</v>
      </c>
      <c r="I3" s="134" t="s">
        <v>39</v>
      </c>
      <c r="J3" s="135" t="s">
        <v>29</v>
      </c>
      <c r="K3" s="135" t="s">
        <v>30</v>
      </c>
      <c r="L3" s="1" t="s">
        <v>2</v>
      </c>
      <c r="M3" s="111" t="s">
        <v>74</v>
      </c>
      <c r="N3" s="27" t="s">
        <v>42</v>
      </c>
      <c r="O3" s="173" t="s">
        <v>115</v>
      </c>
      <c r="P3" s="12"/>
      <c r="Q3" s="94" t="s">
        <v>43</v>
      </c>
      <c r="R3" s="177" t="s">
        <v>94</v>
      </c>
      <c r="S3" s="191" t="s">
        <v>96</v>
      </c>
      <c r="T3" s="95" t="s">
        <v>35</v>
      </c>
      <c r="U3" s="96" t="s">
        <v>36</v>
      </c>
      <c r="V3" s="96" t="s">
        <v>93</v>
      </c>
      <c r="W3" s="96" t="s">
        <v>37</v>
      </c>
      <c r="X3" s="96" t="s">
        <v>38</v>
      </c>
      <c r="Y3" s="97" t="s">
        <v>48</v>
      </c>
      <c r="Z3" s="98" t="s">
        <v>14</v>
      </c>
      <c r="AA3" s="99" t="s">
        <v>15</v>
      </c>
      <c r="AB3" s="99" t="s">
        <v>39</v>
      </c>
      <c r="AC3" s="99" t="s">
        <v>31</v>
      </c>
      <c r="AD3" s="99" t="s">
        <v>32</v>
      </c>
      <c r="AE3" s="99" t="s">
        <v>77</v>
      </c>
      <c r="AF3" s="100" t="s">
        <v>12</v>
      </c>
      <c r="AG3" s="20"/>
      <c r="AH3" s="20"/>
      <c r="AJ3" s="98" t="s">
        <v>14</v>
      </c>
      <c r="AK3" s="99" t="s">
        <v>15</v>
      </c>
      <c r="AL3" s="99" t="s">
        <v>39</v>
      </c>
      <c r="AM3" s="99" t="s">
        <v>31</v>
      </c>
      <c r="AN3" s="99" t="s">
        <v>32</v>
      </c>
      <c r="AO3" s="99" t="s">
        <v>77</v>
      </c>
      <c r="AP3" s="100" t="s">
        <v>12</v>
      </c>
    </row>
    <row r="4" spans="1:42" ht="15.75">
      <c r="A4" s="104" t="s">
        <v>60</v>
      </c>
      <c r="B4" s="2" t="s">
        <v>5</v>
      </c>
      <c r="C4" s="2"/>
      <c r="D4" s="2"/>
      <c r="E4" s="3"/>
      <c r="F4" s="128"/>
      <c r="G4" s="136"/>
      <c r="H4" s="136"/>
      <c r="I4" s="136"/>
      <c r="J4" s="137"/>
      <c r="K4" s="138"/>
      <c r="L4" s="2"/>
      <c r="M4" s="2"/>
      <c r="N4" s="15"/>
      <c r="O4" s="2"/>
      <c r="P4" s="2"/>
      <c r="Q4" s="107"/>
      <c r="R4" s="178"/>
      <c r="S4" s="185"/>
      <c r="T4" s="71"/>
      <c r="U4" s="71"/>
      <c r="V4" s="71"/>
      <c r="W4" s="71"/>
      <c r="X4" s="176" t="s">
        <v>92</v>
      </c>
      <c r="Y4" s="89"/>
      <c r="Z4" s="71"/>
      <c r="AA4" s="71"/>
      <c r="AB4" s="71"/>
      <c r="AC4" s="71"/>
      <c r="AD4" s="71"/>
      <c r="AE4" s="71"/>
      <c r="AF4" s="72"/>
      <c r="AJ4" s="79"/>
      <c r="AK4" s="71"/>
      <c r="AL4" s="71"/>
      <c r="AM4" s="71"/>
      <c r="AN4" s="71"/>
      <c r="AO4" s="71"/>
      <c r="AP4" s="72"/>
    </row>
    <row r="5" spans="1:42">
      <c r="A5" s="103" t="s">
        <v>112</v>
      </c>
      <c r="B5" s="40" t="s">
        <v>64</v>
      </c>
      <c r="C5">
        <v>1</v>
      </c>
      <c r="D5" s="40" t="s">
        <v>65</v>
      </c>
      <c r="E5" s="31">
        <v>10000</v>
      </c>
      <c r="F5" s="128">
        <f t="shared" ref="F5:F8" si="0">E5*C5</f>
        <v>10000</v>
      </c>
      <c r="G5" s="139">
        <v>0</v>
      </c>
      <c r="H5" s="139">
        <v>0</v>
      </c>
      <c r="I5" s="139">
        <v>0</v>
      </c>
      <c r="J5" s="139">
        <v>2</v>
      </c>
      <c r="K5" s="140">
        <v>0</v>
      </c>
      <c r="L5" t="s">
        <v>8</v>
      </c>
      <c r="M5" s="31">
        <f t="shared" ref="M5:M8" si="1">((Shop*G5)+(M_Tech*H5)+(CMM*I5)+(ENG*J5)+(DES*K5))*N5</f>
        <v>300</v>
      </c>
      <c r="N5">
        <v>1</v>
      </c>
      <c r="O5" s="41">
        <f t="shared" ref="O5:O8" si="2">M5+(N5*F5)</f>
        <v>10300</v>
      </c>
      <c r="P5" s="41"/>
      <c r="Q5" s="108" t="s">
        <v>49</v>
      </c>
      <c r="R5" s="179" t="s">
        <v>95</v>
      </c>
      <c r="S5" s="186" t="str">
        <f>CONCATENATE(Q5,R5,Y5)</f>
        <v>BPD2009</v>
      </c>
      <c r="T5" s="2"/>
      <c r="U5" s="2"/>
      <c r="V5" s="2"/>
      <c r="W5" s="2"/>
      <c r="X5" s="2"/>
      <c r="Y5" s="85">
        <v>2009</v>
      </c>
      <c r="Z5" s="2">
        <f t="shared" ref="Z5:Z16" si="3">IF($Q5="B", (G5*$N5),0)</f>
        <v>0</v>
      </c>
      <c r="AA5" s="2">
        <f t="shared" ref="AA5:AA16" si="4">IF($Q5="B", (H5*$N5),0)</f>
        <v>0</v>
      </c>
      <c r="AB5" s="2">
        <f t="shared" ref="AB5:AB16" si="5">IF($Q5="B", (I5*$N5),0)</f>
        <v>0</v>
      </c>
      <c r="AC5" s="2">
        <f t="shared" ref="AC5:AC16" si="6">IF($Q5="B", (J5*$N5),0)</f>
        <v>2</v>
      </c>
      <c r="AD5" s="2">
        <f t="shared" ref="AD5:AD16" si="7">IF($Q5="B", (K5*$N5),0)</f>
        <v>0</v>
      </c>
      <c r="AE5" s="3">
        <f t="shared" ref="AE5:AE8" si="8">IF($Q5="B", (F5*$N5),0)</f>
        <v>10000</v>
      </c>
      <c r="AF5" s="73"/>
      <c r="AJ5" s="80">
        <f t="shared" ref="AJ5:AJ16" si="9">IF($Q5="C", (G5*$N5),0)</f>
        <v>0</v>
      </c>
      <c r="AK5" s="10">
        <f t="shared" ref="AK5:AK16" si="10">IF($Q5="C", (H5*$N5),0)</f>
        <v>0</v>
      </c>
      <c r="AL5" s="10">
        <f t="shared" ref="AL5:AL16" si="11">IF($Q5="C", (I5*$N5),0)</f>
        <v>0</v>
      </c>
      <c r="AM5" s="10">
        <f t="shared" ref="AM5:AM16" si="12">IF($Q5="C", (J5*$N5),0)</f>
        <v>0</v>
      </c>
      <c r="AN5" s="10">
        <f t="shared" ref="AN5:AN16" si="13">IF($Q5="C", (K5*$N5),0)</f>
        <v>0</v>
      </c>
      <c r="AO5" s="2">
        <f t="shared" ref="AO5:AO8" si="14">IF($Q5="C", (F5*$N5),0)</f>
        <v>0</v>
      </c>
      <c r="AP5" s="73"/>
    </row>
    <row r="6" spans="1:42">
      <c r="A6" s="102" t="s">
        <v>61</v>
      </c>
      <c r="B6" s="40" t="s">
        <v>9</v>
      </c>
      <c r="C6">
        <v>0</v>
      </c>
      <c r="D6" s="40" t="s">
        <v>9</v>
      </c>
      <c r="E6" s="31">
        <v>0</v>
      </c>
      <c r="F6" s="128">
        <f t="shared" si="0"/>
        <v>0</v>
      </c>
      <c r="G6" s="139">
        <v>0</v>
      </c>
      <c r="H6" s="139">
        <v>2</v>
      </c>
      <c r="I6" s="139">
        <v>0</v>
      </c>
      <c r="J6" s="139">
        <v>2</v>
      </c>
      <c r="K6" s="140">
        <v>0</v>
      </c>
      <c r="L6" t="s">
        <v>8</v>
      </c>
      <c r="M6" s="31">
        <f t="shared" si="1"/>
        <v>534</v>
      </c>
      <c r="N6">
        <v>1</v>
      </c>
      <c r="O6" s="41">
        <f t="shared" si="2"/>
        <v>534</v>
      </c>
      <c r="P6" s="41"/>
      <c r="Q6" s="108" t="s">
        <v>49</v>
      </c>
      <c r="R6" s="179" t="s">
        <v>95</v>
      </c>
      <c r="S6" s="186" t="str">
        <f t="shared" ref="S6:S16" si="15">CONCATENATE(Q6,R6,Y6)</f>
        <v>BPD2009</v>
      </c>
      <c r="T6"/>
      <c r="U6"/>
      <c r="V6"/>
      <c r="W6"/>
      <c r="X6"/>
      <c r="Y6" s="85">
        <v>2009</v>
      </c>
      <c r="Z6" s="2">
        <f t="shared" si="3"/>
        <v>0</v>
      </c>
      <c r="AA6" s="2">
        <f t="shared" si="4"/>
        <v>2</v>
      </c>
      <c r="AB6" s="2">
        <f t="shared" si="5"/>
        <v>0</v>
      </c>
      <c r="AC6" s="2">
        <f t="shared" si="6"/>
        <v>2</v>
      </c>
      <c r="AD6" s="2">
        <f t="shared" si="7"/>
        <v>0</v>
      </c>
      <c r="AE6" s="3">
        <f t="shared" si="8"/>
        <v>0</v>
      </c>
      <c r="AF6" s="73"/>
      <c r="AJ6" s="80">
        <f t="shared" si="9"/>
        <v>0</v>
      </c>
      <c r="AK6" s="10">
        <f t="shared" si="10"/>
        <v>0</v>
      </c>
      <c r="AL6" s="10">
        <f t="shared" si="11"/>
        <v>0</v>
      </c>
      <c r="AM6" s="10">
        <f t="shared" si="12"/>
        <v>0</v>
      </c>
      <c r="AN6" s="10">
        <f t="shared" si="13"/>
        <v>0</v>
      </c>
      <c r="AO6" s="2">
        <f t="shared" si="14"/>
        <v>0</v>
      </c>
      <c r="AP6" s="73"/>
    </row>
    <row r="7" spans="1:42" s="38" customFormat="1">
      <c r="A7" s="102" t="s">
        <v>62</v>
      </c>
      <c r="B7" s="40" t="s">
        <v>66</v>
      </c>
      <c r="C7">
        <v>0.5</v>
      </c>
      <c r="D7" s="40" t="s">
        <v>67</v>
      </c>
      <c r="E7" s="31">
        <v>55</v>
      </c>
      <c r="F7" s="128">
        <f t="shared" si="0"/>
        <v>27.5</v>
      </c>
      <c r="G7" s="139">
        <v>0</v>
      </c>
      <c r="H7" s="139">
        <v>8</v>
      </c>
      <c r="I7" s="139">
        <v>0</v>
      </c>
      <c r="J7" s="139">
        <v>1</v>
      </c>
      <c r="K7" s="140">
        <v>0</v>
      </c>
      <c r="L7" t="s">
        <v>8</v>
      </c>
      <c r="M7" s="31">
        <f t="shared" si="1"/>
        <v>3258</v>
      </c>
      <c r="N7">
        <v>3</v>
      </c>
      <c r="O7" s="41">
        <f t="shared" si="2"/>
        <v>3340.5</v>
      </c>
      <c r="P7" s="41"/>
      <c r="Q7" s="108" t="s">
        <v>49</v>
      </c>
      <c r="R7" s="179" t="s">
        <v>95</v>
      </c>
      <c r="S7" s="186" t="str">
        <f t="shared" si="15"/>
        <v>BPD2009</v>
      </c>
      <c r="T7"/>
      <c r="U7"/>
      <c r="V7"/>
      <c r="W7"/>
      <c r="X7"/>
      <c r="Y7" s="85">
        <v>2009</v>
      </c>
      <c r="Z7" s="2">
        <f t="shared" si="3"/>
        <v>0</v>
      </c>
      <c r="AA7" s="2">
        <f t="shared" si="4"/>
        <v>24</v>
      </c>
      <c r="AB7" s="2">
        <f t="shared" si="5"/>
        <v>0</v>
      </c>
      <c r="AC7" s="2">
        <f t="shared" si="6"/>
        <v>3</v>
      </c>
      <c r="AD7" s="2">
        <f t="shared" si="7"/>
        <v>0</v>
      </c>
      <c r="AE7" s="3">
        <f t="shared" si="8"/>
        <v>82.5</v>
      </c>
      <c r="AF7" s="73"/>
      <c r="AG7"/>
      <c r="AH7"/>
      <c r="AI7" s="31"/>
      <c r="AJ7" s="80">
        <f t="shared" si="9"/>
        <v>0</v>
      </c>
      <c r="AK7" s="10">
        <f t="shared" si="10"/>
        <v>0</v>
      </c>
      <c r="AL7" s="10">
        <f t="shared" si="11"/>
        <v>0</v>
      </c>
      <c r="AM7" s="10">
        <f t="shared" si="12"/>
        <v>0</v>
      </c>
      <c r="AN7" s="10">
        <f t="shared" si="13"/>
        <v>0</v>
      </c>
      <c r="AO7" s="2">
        <f t="shared" si="14"/>
        <v>0</v>
      </c>
      <c r="AP7" s="39"/>
    </row>
    <row r="8" spans="1:42">
      <c r="A8" s="102" t="s">
        <v>71</v>
      </c>
      <c r="B8" s="40" t="s">
        <v>9</v>
      </c>
      <c r="C8">
        <v>1</v>
      </c>
      <c r="D8" s="40" t="s">
        <v>65</v>
      </c>
      <c r="E8" s="31">
        <v>1500</v>
      </c>
      <c r="F8" s="128">
        <f t="shared" si="0"/>
        <v>1500</v>
      </c>
      <c r="G8" s="139">
        <v>0</v>
      </c>
      <c r="H8" s="139">
        <v>0</v>
      </c>
      <c r="I8" s="139">
        <v>0</v>
      </c>
      <c r="J8" s="139">
        <v>2</v>
      </c>
      <c r="K8" s="140">
        <v>0</v>
      </c>
      <c r="L8" t="s">
        <v>8</v>
      </c>
      <c r="M8" s="31">
        <f t="shared" si="1"/>
        <v>300</v>
      </c>
      <c r="N8">
        <v>1</v>
      </c>
      <c r="O8" s="41">
        <f t="shared" si="2"/>
        <v>1800</v>
      </c>
      <c r="P8" s="41"/>
      <c r="Q8" s="108" t="s">
        <v>49</v>
      </c>
      <c r="R8" s="179" t="s">
        <v>95</v>
      </c>
      <c r="S8" s="186" t="str">
        <f t="shared" si="15"/>
        <v>BPD2009</v>
      </c>
      <c r="T8"/>
      <c r="U8"/>
      <c r="V8"/>
      <c r="W8"/>
      <c r="X8"/>
      <c r="Y8" s="85">
        <v>2009</v>
      </c>
      <c r="Z8" s="2">
        <f t="shared" si="3"/>
        <v>0</v>
      </c>
      <c r="AA8" s="2">
        <f t="shared" si="4"/>
        <v>0</v>
      </c>
      <c r="AB8" s="2">
        <f t="shared" si="5"/>
        <v>0</v>
      </c>
      <c r="AC8" s="2">
        <f t="shared" si="6"/>
        <v>2</v>
      </c>
      <c r="AD8" s="2">
        <f t="shared" si="7"/>
        <v>0</v>
      </c>
      <c r="AE8" s="3">
        <f t="shared" si="8"/>
        <v>1500</v>
      </c>
      <c r="AF8" s="73"/>
      <c r="AJ8" s="80">
        <f t="shared" si="9"/>
        <v>0</v>
      </c>
      <c r="AK8" s="10">
        <f t="shared" si="10"/>
        <v>0</v>
      </c>
      <c r="AL8" s="10">
        <f t="shared" si="11"/>
        <v>0</v>
      </c>
      <c r="AM8" s="10">
        <f t="shared" si="12"/>
        <v>0</v>
      </c>
      <c r="AN8" s="10">
        <f t="shared" si="13"/>
        <v>0</v>
      </c>
      <c r="AO8" s="2">
        <f t="shared" si="14"/>
        <v>0</v>
      </c>
      <c r="AP8" s="73"/>
    </row>
    <row r="9" spans="1:42">
      <c r="A9" s="103" t="s">
        <v>113</v>
      </c>
      <c r="B9" s="40" t="s">
        <v>114</v>
      </c>
      <c r="C9">
        <v>1</v>
      </c>
      <c r="D9" s="40" t="s">
        <v>65</v>
      </c>
      <c r="E9" s="31">
        <v>6000</v>
      </c>
      <c r="F9" s="128">
        <f t="shared" ref="F9:F15" si="16">E9*C9</f>
        <v>6000</v>
      </c>
      <c r="G9" s="139">
        <v>0</v>
      </c>
      <c r="H9" s="139">
        <v>0</v>
      </c>
      <c r="I9" s="139">
        <v>0</v>
      </c>
      <c r="J9" s="139">
        <v>2</v>
      </c>
      <c r="K9" s="140">
        <v>0</v>
      </c>
      <c r="L9" t="s">
        <v>8</v>
      </c>
      <c r="M9" s="31">
        <f t="shared" ref="M9:M13" si="17">((Shop*G9)+(M_Tech*H9)+(CMM*I9)+(ENG*J9)+(DES*K9))*N9</f>
        <v>300</v>
      </c>
      <c r="N9">
        <v>1</v>
      </c>
      <c r="O9" s="41">
        <f t="shared" ref="O9:O13" si="18">M9+(N9*F9)</f>
        <v>6300</v>
      </c>
      <c r="P9" s="41"/>
      <c r="Q9" s="108" t="s">
        <v>50</v>
      </c>
      <c r="R9" s="179" t="s">
        <v>95</v>
      </c>
      <c r="S9" s="186" t="str">
        <f t="shared" si="15"/>
        <v>CPD2009</v>
      </c>
      <c r="T9"/>
      <c r="U9"/>
      <c r="V9"/>
      <c r="W9"/>
      <c r="X9"/>
      <c r="Y9" s="85">
        <v>2009</v>
      </c>
      <c r="Z9" s="2">
        <f t="shared" si="3"/>
        <v>0</v>
      </c>
      <c r="AA9" s="2">
        <f t="shared" si="4"/>
        <v>0</v>
      </c>
      <c r="AB9" s="2">
        <f t="shared" si="5"/>
        <v>0</v>
      </c>
      <c r="AC9" s="2">
        <f t="shared" si="6"/>
        <v>0</v>
      </c>
      <c r="AD9" s="2">
        <f t="shared" si="7"/>
        <v>0</v>
      </c>
      <c r="AE9" s="3">
        <f t="shared" ref="AE9:AE13" si="19">IF($Q9="B", (F9*$N9),0)</f>
        <v>0</v>
      </c>
      <c r="AF9" s="73"/>
      <c r="AJ9" s="80">
        <f t="shared" si="9"/>
        <v>0</v>
      </c>
      <c r="AK9" s="10">
        <f t="shared" si="10"/>
        <v>0</v>
      </c>
      <c r="AL9" s="10">
        <f t="shared" si="11"/>
        <v>0</v>
      </c>
      <c r="AM9" s="10">
        <f t="shared" si="12"/>
        <v>2</v>
      </c>
      <c r="AN9" s="10">
        <f t="shared" si="13"/>
        <v>0</v>
      </c>
      <c r="AO9" s="2">
        <f t="shared" ref="AO9:AO13" si="20">IF($Q9="C", (F9*$N9),0)</f>
        <v>6000</v>
      </c>
      <c r="AP9" s="73"/>
    </row>
    <row r="10" spans="1:42">
      <c r="A10" s="102" t="s">
        <v>61</v>
      </c>
      <c r="B10" s="40" t="s">
        <v>9</v>
      </c>
      <c r="C10">
        <v>0</v>
      </c>
      <c r="D10" s="40" t="s">
        <v>9</v>
      </c>
      <c r="E10" s="31">
        <v>0</v>
      </c>
      <c r="F10" s="128">
        <f t="shared" si="16"/>
        <v>0</v>
      </c>
      <c r="G10" s="139">
        <v>0</v>
      </c>
      <c r="H10" s="139">
        <v>2</v>
      </c>
      <c r="I10" s="139">
        <v>0</v>
      </c>
      <c r="J10" s="139">
        <v>0</v>
      </c>
      <c r="K10" s="140">
        <v>0</v>
      </c>
      <c r="L10" t="s">
        <v>8</v>
      </c>
      <c r="M10" s="31">
        <f t="shared" si="17"/>
        <v>234</v>
      </c>
      <c r="N10">
        <v>1</v>
      </c>
      <c r="O10" s="41">
        <f t="shared" si="18"/>
        <v>234</v>
      </c>
      <c r="P10" s="41"/>
      <c r="Q10" s="108" t="s">
        <v>50</v>
      </c>
      <c r="R10" s="179" t="s">
        <v>95</v>
      </c>
      <c r="S10" s="186" t="str">
        <f t="shared" si="15"/>
        <v>CPD2009</v>
      </c>
      <c r="T10"/>
      <c r="U10"/>
      <c r="V10"/>
      <c r="W10"/>
      <c r="X10"/>
      <c r="Y10" s="85">
        <v>2009</v>
      </c>
      <c r="Z10" s="2">
        <f t="shared" si="3"/>
        <v>0</v>
      </c>
      <c r="AA10" s="2">
        <f t="shared" si="4"/>
        <v>0</v>
      </c>
      <c r="AB10" s="2">
        <f t="shared" si="5"/>
        <v>0</v>
      </c>
      <c r="AC10" s="2">
        <f t="shared" si="6"/>
        <v>0</v>
      </c>
      <c r="AD10" s="2">
        <f t="shared" si="7"/>
        <v>0</v>
      </c>
      <c r="AE10" s="3">
        <f t="shared" si="19"/>
        <v>0</v>
      </c>
      <c r="AF10" s="73"/>
      <c r="AJ10" s="80">
        <f t="shared" si="9"/>
        <v>0</v>
      </c>
      <c r="AK10" s="10">
        <f t="shared" si="10"/>
        <v>2</v>
      </c>
      <c r="AL10" s="10">
        <f t="shared" si="11"/>
        <v>0</v>
      </c>
      <c r="AM10" s="10">
        <f t="shared" si="12"/>
        <v>0</v>
      </c>
      <c r="AN10" s="10">
        <f t="shared" si="13"/>
        <v>0</v>
      </c>
      <c r="AO10" s="2">
        <f t="shared" si="20"/>
        <v>0</v>
      </c>
      <c r="AP10" s="73"/>
    </row>
    <row r="11" spans="1:42" s="38" customFormat="1">
      <c r="A11" s="102" t="s">
        <v>62</v>
      </c>
      <c r="B11" s="40" t="s">
        <v>66</v>
      </c>
      <c r="C11">
        <v>0.5</v>
      </c>
      <c r="D11" s="40" t="s">
        <v>67</v>
      </c>
      <c r="E11" s="31">
        <v>55</v>
      </c>
      <c r="F11" s="128">
        <f t="shared" si="16"/>
        <v>27.5</v>
      </c>
      <c r="G11" s="139">
        <v>0</v>
      </c>
      <c r="H11" s="139">
        <v>8</v>
      </c>
      <c r="I11" s="139">
        <v>0</v>
      </c>
      <c r="J11" s="139">
        <v>1</v>
      </c>
      <c r="K11" s="140">
        <v>0</v>
      </c>
      <c r="L11" t="s">
        <v>8</v>
      </c>
      <c r="M11" s="31">
        <f t="shared" si="17"/>
        <v>3258</v>
      </c>
      <c r="N11">
        <v>3</v>
      </c>
      <c r="O11" s="41">
        <f>M11+(N11*F11)</f>
        <v>3340.5</v>
      </c>
      <c r="P11" s="41"/>
      <c r="Q11" s="108" t="s">
        <v>50</v>
      </c>
      <c r="R11" s="179" t="s">
        <v>95</v>
      </c>
      <c r="S11" s="186" t="str">
        <f t="shared" si="15"/>
        <v>CPD2009</v>
      </c>
      <c r="T11"/>
      <c r="U11"/>
      <c r="V11"/>
      <c r="W11"/>
      <c r="X11"/>
      <c r="Y11" s="85">
        <v>2009</v>
      </c>
      <c r="Z11" s="2">
        <f t="shared" si="3"/>
        <v>0</v>
      </c>
      <c r="AA11" s="2">
        <f t="shared" si="4"/>
        <v>0</v>
      </c>
      <c r="AB11" s="2">
        <f t="shared" si="5"/>
        <v>0</v>
      </c>
      <c r="AC11" s="2">
        <f t="shared" si="6"/>
        <v>0</v>
      </c>
      <c r="AD11" s="2">
        <f t="shared" si="7"/>
        <v>0</v>
      </c>
      <c r="AE11" s="3">
        <f t="shared" si="19"/>
        <v>0</v>
      </c>
      <c r="AF11" s="73"/>
      <c r="AG11"/>
      <c r="AH11"/>
      <c r="AI11" s="31"/>
      <c r="AJ11" s="80">
        <f t="shared" si="9"/>
        <v>0</v>
      </c>
      <c r="AK11" s="10">
        <f t="shared" si="10"/>
        <v>24</v>
      </c>
      <c r="AL11" s="10">
        <f t="shared" si="11"/>
        <v>0</v>
      </c>
      <c r="AM11" s="10">
        <f t="shared" si="12"/>
        <v>3</v>
      </c>
      <c r="AN11" s="10">
        <f t="shared" si="13"/>
        <v>0</v>
      </c>
      <c r="AO11" s="2">
        <f t="shared" si="20"/>
        <v>82.5</v>
      </c>
      <c r="AP11" s="39"/>
    </row>
    <row r="12" spans="1:42">
      <c r="A12" s="102" t="s">
        <v>63</v>
      </c>
      <c r="B12" s="40" t="s">
        <v>9</v>
      </c>
      <c r="C12">
        <v>1</v>
      </c>
      <c r="D12" s="40" t="s">
        <v>65</v>
      </c>
      <c r="E12" s="31">
        <v>1500</v>
      </c>
      <c r="F12" s="128">
        <f t="shared" si="16"/>
        <v>1500</v>
      </c>
      <c r="G12" s="139">
        <v>0</v>
      </c>
      <c r="H12" s="139">
        <v>0</v>
      </c>
      <c r="I12" s="139">
        <v>0</v>
      </c>
      <c r="J12" s="139">
        <v>2</v>
      </c>
      <c r="K12" s="140">
        <v>0</v>
      </c>
      <c r="L12" t="s">
        <v>8</v>
      </c>
      <c r="M12" s="31">
        <f t="shared" si="17"/>
        <v>300</v>
      </c>
      <c r="N12">
        <v>1</v>
      </c>
      <c r="O12" s="41">
        <f t="shared" si="18"/>
        <v>1800</v>
      </c>
      <c r="P12" s="41"/>
      <c r="Q12" s="108" t="s">
        <v>50</v>
      </c>
      <c r="R12" s="179" t="s">
        <v>95</v>
      </c>
      <c r="S12" s="186" t="str">
        <f t="shared" si="15"/>
        <v>CPD2009</v>
      </c>
      <c r="T12"/>
      <c r="U12"/>
      <c r="V12"/>
      <c r="W12"/>
      <c r="X12"/>
      <c r="Y12" s="85">
        <v>2009</v>
      </c>
      <c r="Z12" s="2">
        <f t="shared" si="3"/>
        <v>0</v>
      </c>
      <c r="AA12" s="2">
        <f t="shared" si="4"/>
        <v>0</v>
      </c>
      <c r="AB12" s="2">
        <f t="shared" si="5"/>
        <v>0</v>
      </c>
      <c r="AC12" s="2">
        <f t="shared" si="6"/>
        <v>0</v>
      </c>
      <c r="AD12" s="2">
        <f t="shared" si="7"/>
        <v>0</v>
      </c>
      <c r="AE12" s="3">
        <f t="shared" si="19"/>
        <v>0</v>
      </c>
      <c r="AF12" s="73"/>
      <c r="AJ12" s="80">
        <f t="shared" si="9"/>
        <v>0</v>
      </c>
      <c r="AK12" s="10">
        <f t="shared" si="10"/>
        <v>0</v>
      </c>
      <c r="AL12" s="10">
        <f t="shared" si="11"/>
        <v>0</v>
      </c>
      <c r="AM12" s="10">
        <f t="shared" si="12"/>
        <v>2</v>
      </c>
      <c r="AN12" s="10">
        <f t="shared" si="13"/>
        <v>0</v>
      </c>
      <c r="AO12" s="2">
        <f t="shared" si="20"/>
        <v>1500</v>
      </c>
      <c r="AP12" s="73"/>
    </row>
    <row r="13" spans="1:42">
      <c r="A13" s="103" t="s">
        <v>120</v>
      </c>
      <c r="B13" s="40" t="s">
        <v>121</v>
      </c>
      <c r="C13">
        <v>2</v>
      </c>
      <c r="D13" s="40" t="s">
        <v>122</v>
      </c>
      <c r="E13" s="31">
        <v>600</v>
      </c>
      <c r="F13" s="128">
        <f t="shared" si="16"/>
        <v>1200</v>
      </c>
      <c r="G13" s="139">
        <v>0</v>
      </c>
      <c r="H13" s="139">
        <v>0</v>
      </c>
      <c r="I13" s="139">
        <v>0</v>
      </c>
      <c r="J13" s="139">
        <v>2</v>
      </c>
      <c r="K13" s="140">
        <v>0</v>
      </c>
      <c r="L13" t="s">
        <v>8</v>
      </c>
      <c r="M13" s="31">
        <f t="shared" si="17"/>
        <v>300</v>
      </c>
      <c r="N13">
        <v>1</v>
      </c>
      <c r="O13" s="41">
        <f t="shared" si="18"/>
        <v>1500</v>
      </c>
      <c r="P13" s="41"/>
      <c r="Q13" s="108" t="s">
        <v>49</v>
      </c>
      <c r="R13" s="179" t="s">
        <v>95</v>
      </c>
      <c r="S13" s="186" t="str">
        <f t="shared" ref="S13" si="21">CONCATENATE(Q13,R13,Y13)</f>
        <v>BPD2009</v>
      </c>
      <c r="T13"/>
      <c r="U13"/>
      <c r="V13"/>
      <c r="W13"/>
      <c r="X13"/>
      <c r="Y13" s="85">
        <v>2009</v>
      </c>
      <c r="Z13" s="2">
        <f t="shared" si="3"/>
        <v>0</v>
      </c>
      <c r="AA13" s="2">
        <f t="shared" si="4"/>
        <v>0</v>
      </c>
      <c r="AB13" s="2">
        <f t="shared" si="5"/>
        <v>0</v>
      </c>
      <c r="AC13" s="2">
        <f t="shared" si="6"/>
        <v>2</v>
      </c>
      <c r="AD13" s="2">
        <f t="shared" si="7"/>
        <v>0</v>
      </c>
      <c r="AE13" s="3">
        <f t="shared" si="19"/>
        <v>1200</v>
      </c>
      <c r="AF13" s="73"/>
      <c r="AJ13" s="80">
        <f t="shared" si="9"/>
        <v>0</v>
      </c>
      <c r="AK13" s="10">
        <f t="shared" si="10"/>
        <v>0</v>
      </c>
      <c r="AL13" s="10">
        <f t="shared" si="11"/>
        <v>0</v>
      </c>
      <c r="AM13" s="10">
        <f t="shared" si="12"/>
        <v>0</v>
      </c>
      <c r="AN13" s="10">
        <f t="shared" si="13"/>
        <v>0</v>
      </c>
      <c r="AO13" s="2">
        <f t="shared" si="20"/>
        <v>0</v>
      </c>
      <c r="AP13" s="73"/>
    </row>
    <row r="14" spans="1:42">
      <c r="A14" s="103" t="s">
        <v>107</v>
      </c>
      <c r="B14" s="40" t="s">
        <v>86</v>
      </c>
      <c r="C14">
        <v>1</v>
      </c>
      <c r="D14" s="40" t="s">
        <v>65</v>
      </c>
      <c r="E14" s="31">
        <v>500</v>
      </c>
      <c r="F14" s="128">
        <f t="shared" ref="F14" si="22">E14*C14</f>
        <v>500</v>
      </c>
      <c r="G14" s="139">
        <v>0</v>
      </c>
      <c r="H14" s="139">
        <v>0</v>
      </c>
      <c r="I14" s="139">
        <v>0</v>
      </c>
      <c r="J14" s="139">
        <v>0.5</v>
      </c>
      <c r="K14" s="140">
        <v>0</v>
      </c>
      <c r="L14" t="s">
        <v>8</v>
      </c>
      <c r="M14" s="31">
        <f t="shared" ref="M14" si="23">((Shop*G14)+(M_Tech*H14)+(CMM*I14)+(ENG*J14)+(DES*K14))*N14</f>
        <v>75</v>
      </c>
      <c r="N14">
        <v>1</v>
      </c>
      <c r="O14" s="41">
        <f t="shared" ref="O14" si="24">M14+(N14*F14)</f>
        <v>575</v>
      </c>
      <c r="P14" s="41"/>
      <c r="Q14" s="108" t="s">
        <v>49</v>
      </c>
      <c r="R14" s="179" t="s">
        <v>95</v>
      </c>
      <c r="S14" s="186" t="str">
        <f t="shared" si="15"/>
        <v>BPD2009</v>
      </c>
      <c r="T14"/>
      <c r="U14"/>
      <c r="V14"/>
      <c r="W14"/>
      <c r="X14"/>
      <c r="Y14" s="85">
        <v>2009</v>
      </c>
      <c r="Z14" s="2">
        <f t="shared" ref="Z14" si="25">IF($Q14="B", (G14*$N14),0)</f>
        <v>0</v>
      </c>
      <c r="AA14" s="2">
        <f t="shared" ref="AA14" si="26">IF($Q14="B", (H14*$N14),0)</f>
        <v>0</v>
      </c>
      <c r="AB14" s="2">
        <f t="shared" ref="AB14" si="27">IF($Q14="B", (I14*$N14),0)</f>
        <v>0</v>
      </c>
      <c r="AC14" s="2">
        <f t="shared" ref="AC14" si="28">IF($Q14="B", (J14*$N14),0)</f>
        <v>0.5</v>
      </c>
      <c r="AD14" s="2">
        <f t="shared" ref="AD14" si="29">IF($Q14="B", (K14*$N14),0)</f>
        <v>0</v>
      </c>
      <c r="AE14" s="3">
        <f t="shared" ref="AE14" si="30">IF($Q14="B", (F14*$N14),0)</f>
        <v>500</v>
      </c>
      <c r="AF14" s="73"/>
      <c r="AJ14" s="80">
        <f t="shared" ref="AJ14" si="31">IF($Q14="C", (G14*$N14),0)</f>
        <v>0</v>
      </c>
      <c r="AK14" s="10">
        <f t="shared" ref="AK14" si="32">IF($Q14="C", (H14*$N14),0)</f>
        <v>0</v>
      </c>
      <c r="AL14" s="10">
        <f t="shared" ref="AL14" si="33">IF($Q14="C", (I14*$N14),0)</f>
        <v>0</v>
      </c>
      <c r="AM14" s="10">
        <f t="shared" ref="AM14" si="34">IF($Q14="C", (J14*$N14),0)</f>
        <v>0</v>
      </c>
      <c r="AN14" s="10">
        <f t="shared" ref="AN14" si="35">IF($Q14="C", (K14*$N14),0)</f>
        <v>0</v>
      </c>
      <c r="AO14" s="2">
        <f t="shared" ref="AO14" si="36">IF($Q14="C", (F14*$N14),0)</f>
        <v>0</v>
      </c>
      <c r="AP14" s="73"/>
    </row>
    <row r="15" spans="1:42">
      <c r="A15" s="103" t="s">
        <v>85</v>
      </c>
      <c r="B15" s="40" t="s">
        <v>86</v>
      </c>
      <c r="C15">
        <v>1</v>
      </c>
      <c r="D15" s="40" t="s">
        <v>65</v>
      </c>
      <c r="E15" s="31">
        <v>500</v>
      </c>
      <c r="F15" s="128">
        <f t="shared" si="16"/>
        <v>500</v>
      </c>
      <c r="G15" s="139">
        <v>0</v>
      </c>
      <c r="H15" s="139">
        <v>0</v>
      </c>
      <c r="I15" s="139">
        <v>0</v>
      </c>
      <c r="J15" s="139">
        <v>0.5</v>
      </c>
      <c r="K15" s="140">
        <v>0</v>
      </c>
      <c r="L15" t="s">
        <v>8</v>
      </c>
      <c r="M15" s="31">
        <f t="shared" ref="M15" si="37">((Shop*G15)+(M_Tech*H15)+(CMM*I15)+(ENG*J15)+(DES*K15))*N15</f>
        <v>150</v>
      </c>
      <c r="N15">
        <v>2</v>
      </c>
      <c r="O15" s="41">
        <f t="shared" ref="O15" si="38">M15+(N15*F15)</f>
        <v>1150</v>
      </c>
      <c r="P15" s="41"/>
      <c r="Q15" s="108" t="s">
        <v>49</v>
      </c>
      <c r="R15" s="179" t="s">
        <v>95</v>
      </c>
      <c r="S15" s="186" t="str">
        <f t="shared" si="15"/>
        <v>BPD2009</v>
      </c>
      <c r="T15"/>
      <c r="U15"/>
      <c r="V15"/>
      <c r="W15"/>
      <c r="X15"/>
      <c r="Y15" s="85">
        <v>2009</v>
      </c>
      <c r="Z15" s="2">
        <f t="shared" ref="Z15" si="39">IF($Q15="B", (G15*$N15),0)</f>
        <v>0</v>
      </c>
      <c r="AA15" s="2">
        <f t="shared" ref="AA15" si="40">IF($Q15="B", (H15*$N15),0)</f>
        <v>0</v>
      </c>
      <c r="AB15" s="2">
        <f t="shared" ref="AB15" si="41">IF($Q15="B", (I15*$N15),0)</f>
        <v>0</v>
      </c>
      <c r="AC15" s="2">
        <f t="shared" ref="AC15" si="42">IF($Q15="B", (J15*$N15),0)</f>
        <v>1</v>
      </c>
      <c r="AD15" s="2">
        <f t="shared" ref="AD15" si="43">IF($Q15="B", (K15*$N15),0)</f>
        <v>0</v>
      </c>
      <c r="AE15" s="3">
        <f t="shared" ref="AE15" si="44">IF($Q15="B", (F15*$N15),0)</f>
        <v>1000</v>
      </c>
      <c r="AF15" s="73"/>
      <c r="AJ15" s="80">
        <f t="shared" ref="AJ15" si="45">IF($Q15="C", (G15*$N15),0)</f>
        <v>0</v>
      </c>
      <c r="AK15" s="10">
        <f t="shared" ref="AK15" si="46">IF($Q15="C", (H15*$N15),0)</f>
        <v>0</v>
      </c>
      <c r="AL15" s="10">
        <f t="shared" ref="AL15" si="47">IF($Q15="C", (I15*$N15),0)</f>
        <v>0</v>
      </c>
      <c r="AM15" s="10">
        <f t="shared" ref="AM15" si="48">IF($Q15="C", (J15*$N15),0)</f>
        <v>0</v>
      </c>
      <c r="AN15" s="10">
        <f t="shared" ref="AN15" si="49">IF($Q15="C", (K15*$N15),0)</f>
        <v>0</v>
      </c>
      <c r="AO15" s="2">
        <f t="shared" ref="AO15" si="50">IF($Q15="C", (F15*$N15),0)</f>
        <v>0</v>
      </c>
      <c r="AP15" s="73"/>
    </row>
    <row r="16" spans="1:42" s="38" customFormat="1">
      <c r="A16" s="103" t="s">
        <v>69</v>
      </c>
      <c r="B16" s="40" t="s">
        <v>66</v>
      </c>
      <c r="C16">
        <v>1</v>
      </c>
      <c r="D16" s="40" t="s">
        <v>65</v>
      </c>
      <c r="E16" s="31">
        <v>5000</v>
      </c>
      <c r="F16" s="128">
        <f t="shared" ref="F16" si="51">E16*C16</f>
        <v>5000</v>
      </c>
      <c r="G16" s="139">
        <v>0</v>
      </c>
      <c r="H16" s="139">
        <v>0</v>
      </c>
      <c r="I16" s="139">
        <v>0</v>
      </c>
      <c r="J16" s="139">
        <v>1</v>
      </c>
      <c r="K16" s="140">
        <v>0</v>
      </c>
      <c r="L16" t="s">
        <v>8</v>
      </c>
      <c r="M16" s="31">
        <f t="shared" ref="M16" si="52">((Shop*G16)+(M_Tech*H16)+(CMM*I16)+(ENG*J16)+(DES*K16))*N16</f>
        <v>150</v>
      </c>
      <c r="N16">
        <v>1</v>
      </c>
      <c r="O16" s="41">
        <f t="shared" ref="O16" si="53">M16+(N16*F16)</f>
        <v>5150</v>
      </c>
      <c r="P16" s="41"/>
      <c r="Q16" s="108" t="s">
        <v>49</v>
      </c>
      <c r="R16" s="179" t="s">
        <v>95</v>
      </c>
      <c r="S16" s="186" t="str">
        <f t="shared" si="15"/>
        <v>BPD2009</v>
      </c>
      <c r="T16"/>
      <c r="U16"/>
      <c r="V16"/>
      <c r="W16"/>
      <c r="X16"/>
      <c r="Y16" s="85">
        <v>2009</v>
      </c>
      <c r="Z16" s="2">
        <f t="shared" si="3"/>
        <v>0</v>
      </c>
      <c r="AA16" s="2">
        <f t="shared" si="4"/>
        <v>0</v>
      </c>
      <c r="AB16" s="2">
        <f t="shared" si="5"/>
        <v>0</v>
      </c>
      <c r="AC16" s="2">
        <f t="shared" si="6"/>
        <v>1</v>
      </c>
      <c r="AD16" s="2">
        <f t="shared" si="7"/>
        <v>0</v>
      </c>
      <c r="AE16" s="3">
        <f t="shared" ref="AE16" si="54">IF($Q16="B", (F16*$N16),0)</f>
        <v>5000</v>
      </c>
      <c r="AF16" s="73"/>
      <c r="AG16" t="s">
        <v>87</v>
      </c>
      <c r="AH16"/>
      <c r="AI16" s="31" t="s">
        <v>88</v>
      </c>
      <c r="AJ16" s="80">
        <f t="shared" si="9"/>
        <v>0</v>
      </c>
      <c r="AK16" s="10">
        <f t="shared" si="10"/>
        <v>0</v>
      </c>
      <c r="AL16" s="10">
        <f t="shared" si="11"/>
        <v>0</v>
      </c>
      <c r="AM16" s="10">
        <f t="shared" si="12"/>
        <v>0</v>
      </c>
      <c r="AN16" s="10">
        <f t="shared" si="13"/>
        <v>0</v>
      </c>
      <c r="AO16" s="2">
        <f t="shared" ref="AO16" si="55">IF($Q16="C", (F16*$N16),0)</f>
        <v>0</v>
      </c>
      <c r="AP16" s="39"/>
    </row>
    <row r="17" spans="1:42">
      <c r="A17" s="43" t="s">
        <v>68</v>
      </c>
      <c r="B17" s="7"/>
      <c r="C17" s="7"/>
      <c r="D17" s="7"/>
      <c r="E17" s="9"/>
      <c r="F17" s="8"/>
      <c r="G17" s="141"/>
      <c r="H17" s="141"/>
      <c r="I17" s="141"/>
      <c r="J17" s="141"/>
      <c r="K17" s="142"/>
      <c r="L17" s="7"/>
      <c r="M17" s="9">
        <f>SUMIF(Q5:Q16,"B",M5:M16)</f>
        <v>5067</v>
      </c>
      <c r="N17" s="229" t="s">
        <v>79</v>
      </c>
      <c r="O17" s="230"/>
      <c r="P17" s="231"/>
      <c r="Q17" s="109"/>
      <c r="R17" s="182"/>
      <c r="S17" s="187"/>
      <c r="T17" s="7"/>
      <c r="U17" s="7"/>
      <c r="V17" s="7"/>
      <c r="W17" s="7"/>
      <c r="X17" s="7"/>
      <c r="Y17" s="86"/>
      <c r="Z17" s="11">
        <f>SUM(Z5:Z16)</f>
        <v>0</v>
      </c>
      <c r="AA17" s="11">
        <f>SUM(AA5:AA16)</f>
        <v>26</v>
      </c>
      <c r="AB17" s="11">
        <f>SUM(AB5:AB16)</f>
        <v>0</v>
      </c>
      <c r="AC17" s="11">
        <f>SUM(AC5:AC16)</f>
        <v>13.5</v>
      </c>
      <c r="AD17" s="11">
        <f>SUM(AD5:AD16)</f>
        <v>0</v>
      </c>
      <c r="AE17" s="9"/>
      <c r="AF17" s="8">
        <f>SUM(AE5:AE16)</f>
        <v>19282.5</v>
      </c>
      <c r="AG17" s="9">
        <f>(Shop*Z17)+M_Tech*AA17+CMM*AB17+ENG*AC17+DES*AD17+AF17</f>
        <v>24349.5</v>
      </c>
      <c r="AH17" s="9"/>
      <c r="AI17" s="8">
        <f>Shop*AJ17+M_Tech*AK17+CMM*AL17+ENG*AM17+DES*AN17+AP17</f>
        <v>11674.5</v>
      </c>
      <c r="AJ17" s="11">
        <f>SUM(AJ5:AJ16)</f>
        <v>0</v>
      </c>
      <c r="AK17" s="11">
        <f>SUM(AK5:AK16)</f>
        <v>26</v>
      </c>
      <c r="AL17" s="11">
        <f>SUM(AL5:AL16)</f>
        <v>0</v>
      </c>
      <c r="AM17" s="11">
        <f>SUM(AM5:AM16)</f>
        <v>7</v>
      </c>
      <c r="AN17" s="11">
        <f>SUM(AN5:AN16)</f>
        <v>0</v>
      </c>
      <c r="AO17" s="9"/>
      <c r="AP17" s="8">
        <f>SUM(AO5:AO16)</f>
        <v>7582.5</v>
      </c>
    </row>
    <row r="18" spans="1:42">
      <c r="F18" s="128"/>
      <c r="G18" s="139"/>
      <c r="H18" s="139"/>
      <c r="I18" s="139"/>
      <c r="J18" s="139"/>
      <c r="K18" s="140"/>
      <c r="M18" s="31"/>
      <c r="N18"/>
      <c r="O18" s="41"/>
      <c r="P18" s="41"/>
      <c r="Q18" s="87"/>
      <c r="R18" s="180"/>
      <c r="S18" s="192"/>
      <c r="T18"/>
      <c r="U18"/>
      <c r="V18"/>
      <c r="W18"/>
      <c r="X18"/>
      <c r="Y18" s="88"/>
      <c r="Z18" s="74"/>
      <c r="AA18" s="74"/>
      <c r="AB18" s="74"/>
      <c r="AC18" s="74"/>
      <c r="AD18" s="74"/>
      <c r="AE18" s="75"/>
      <c r="AF18" s="76"/>
      <c r="AG18" s="1"/>
      <c r="AH18" s="1"/>
      <c r="AJ18" s="81"/>
      <c r="AK18" s="2"/>
      <c r="AL18" s="2"/>
      <c r="AM18" s="2"/>
      <c r="AN18" s="2"/>
      <c r="AO18" s="2"/>
      <c r="AP18" s="73"/>
    </row>
    <row r="19" spans="1:42" ht="15.75">
      <c r="A19" s="105" t="s">
        <v>211</v>
      </c>
      <c r="F19" s="128"/>
      <c r="G19" s="139"/>
      <c r="H19" s="139"/>
      <c r="I19" s="139"/>
      <c r="J19" s="139"/>
      <c r="K19" s="140"/>
      <c r="M19" s="31"/>
      <c r="N19"/>
      <c r="O19" s="41"/>
      <c r="P19" s="41"/>
      <c r="Q19" s="108"/>
      <c r="R19" s="179"/>
      <c r="S19" s="186"/>
      <c r="T19"/>
      <c r="U19"/>
      <c r="V19"/>
      <c r="W19"/>
      <c r="X19"/>
      <c r="Y19" s="85"/>
      <c r="Z19" s="10"/>
      <c r="AA19" s="10"/>
      <c r="AB19" s="10"/>
      <c r="AC19" s="10"/>
      <c r="AD19" s="10"/>
      <c r="AE19" s="3"/>
      <c r="AF19" s="73"/>
      <c r="AG19" s="2"/>
      <c r="AH19" s="2"/>
      <c r="AJ19" s="81"/>
      <c r="AK19" s="2"/>
      <c r="AL19" s="2"/>
      <c r="AM19" s="2"/>
      <c r="AN19" s="2"/>
      <c r="AO19" s="2"/>
      <c r="AP19" s="73"/>
    </row>
    <row r="20" spans="1:42" ht="15.75">
      <c r="A20" s="103" t="s">
        <v>117</v>
      </c>
      <c r="E20" s="120"/>
      <c r="F20" s="129"/>
      <c r="G20" s="143"/>
      <c r="H20" s="143"/>
      <c r="I20" s="143"/>
      <c r="J20" s="143"/>
      <c r="K20" s="144"/>
      <c r="L20" s="118"/>
      <c r="M20" s="118"/>
      <c r="N20" s="105">
        <v>1</v>
      </c>
      <c r="O20" s="41"/>
      <c r="P20" s="41"/>
      <c r="Q20" s="108"/>
      <c r="R20" s="179"/>
      <c r="S20" s="186"/>
      <c r="T20"/>
      <c r="U20"/>
      <c r="V20"/>
      <c r="W20"/>
      <c r="X20"/>
      <c r="Y20" s="85"/>
      <c r="Z20" s="10"/>
      <c r="AA20" s="10"/>
      <c r="AB20" s="29"/>
      <c r="AC20" s="10"/>
      <c r="AD20" s="10"/>
      <c r="AE20" s="3"/>
      <c r="AF20" s="73"/>
      <c r="AG20" s="2"/>
      <c r="AH20" s="2"/>
      <c r="AJ20" s="80"/>
      <c r="AK20" s="10"/>
      <c r="AL20" s="10"/>
      <c r="AM20" s="10"/>
      <c r="AN20" s="10"/>
      <c r="AO20" s="2"/>
      <c r="AP20" s="73"/>
    </row>
    <row r="21" spans="1:42">
      <c r="A21" s="102" t="s">
        <v>70</v>
      </c>
      <c r="B21" s="40" t="s">
        <v>66</v>
      </c>
      <c r="C21">
        <v>1</v>
      </c>
      <c r="D21" s="40" t="s">
        <v>67</v>
      </c>
      <c r="E21" s="31">
        <v>55</v>
      </c>
      <c r="F21" s="128">
        <f>E21*C21</f>
        <v>55</v>
      </c>
      <c r="G21" s="139">
        <v>0</v>
      </c>
      <c r="H21" s="139">
        <v>4</v>
      </c>
      <c r="I21" s="139">
        <v>0</v>
      </c>
      <c r="J21" s="139">
        <v>0</v>
      </c>
      <c r="K21" s="140">
        <v>0</v>
      </c>
      <c r="L21" t="s">
        <v>8</v>
      </c>
      <c r="M21" s="31">
        <f>((Shop*G21)+(M_Tech*H21)+(CMM*I21)+(ENG*J21)+(DES*K21))*N21</f>
        <v>1404</v>
      </c>
      <c r="N21">
        <v>3</v>
      </c>
      <c r="O21" s="41">
        <f>M21+(N21*F21)</f>
        <v>1569</v>
      </c>
      <c r="P21" s="41"/>
      <c r="Q21" s="108" t="s">
        <v>49</v>
      </c>
      <c r="R21" s="179" t="s">
        <v>95</v>
      </c>
      <c r="S21" s="186" t="str">
        <f t="shared" ref="S21:S22" si="56">CONCATENATE(Q21,R21,Y21)</f>
        <v>BPD2009</v>
      </c>
      <c r="T21"/>
      <c r="U21"/>
      <c r="V21"/>
      <c r="W21"/>
      <c r="X21"/>
      <c r="Y21" s="85">
        <v>2009</v>
      </c>
      <c r="Z21" s="2">
        <f t="shared" ref="Z21:Z22" si="57">IF($Q21="B", (G21*$N21),0)</f>
        <v>0</v>
      </c>
      <c r="AA21" s="2">
        <f t="shared" ref="AA21:AA22" si="58">IF($Q21="B", (H21*$N21),0)</f>
        <v>12</v>
      </c>
      <c r="AB21" s="2">
        <f t="shared" ref="AB21:AB22" si="59">IF($Q21="B", (I21*$N21),0)</f>
        <v>0</v>
      </c>
      <c r="AC21" s="2">
        <f t="shared" ref="AC21:AC22" si="60">IF($Q21="B", (J21*$N21),0)</f>
        <v>0</v>
      </c>
      <c r="AD21" s="2">
        <f t="shared" ref="AD21:AD22" si="61">IF($Q21="B", (K21*$N21),0)</f>
        <v>0</v>
      </c>
      <c r="AE21" s="3">
        <f t="shared" ref="AE21:AE22" si="62">IF($Q21="B", (F21*$N21),0)</f>
        <v>165</v>
      </c>
      <c r="AF21" s="73"/>
      <c r="AG21" s="2"/>
      <c r="AH21" s="2"/>
      <c r="AJ21" s="80">
        <f t="shared" ref="AJ21:AJ22" si="63">IF($Q21="C", (G21*$N21),0)</f>
        <v>0</v>
      </c>
      <c r="AK21" s="10">
        <f t="shared" ref="AK21:AK22" si="64">IF($Q21="C", (H21*$N21),0)</f>
        <v>0</v>
      </c>
      <c r="AL21" s="10">
        <f t="shared" ref="AL21:AL22" si="65">IF($Q21="C", (I21*$N21),0)</f>
        <v>0</v>
      </c>
      <c r="AM21" s="10">
        <f t="shared" ref="AM21:AM22" si="66">IF($Q21="C", (J21*$N21),0)</f>
        <v>0</v>
      </c>
      <c r="AN21" s="10">
        <f t="shared" ref="AN21:AN22" si="67">IF($Q21="C", (K21*$N21),0)</f>
        <v>0</v>
      </c>
      <c r="AO21" s="2">
        <f t="shared" ref="AO21:AO22" si="68">IF($Q21="C", (F21*$N21),0)</f>
        <v>0</v>
      </c>
      <c r="AP21" s="73"/>
    </row>
    <row r="22" spans="1:42">
      <c r="A22" s="102" t="s">
        <v>118</v>
      </c>
      <c r="B22" s="40" t="s">
        <v>72</v>
      </c>
      <c r="C22">
        <v>0</v>
      </c>
      <c r="D22" s="40" t="s">
        <v>116</v>
      </c>
      <c r="E22" s="31">
        <v>80</v>
      </c>
      <c r="F22" s="128">
        <f>E22*C22</f>
        <v>0</v>
      </c>
      <c r="G22" s="139">
        <v>8</v>
      </c>
      <c r="H22" s="139">
        <v>4</v>
      </c>
      <c r="I22" s="139">
        <v>0</v>
      </c>
      <c r="J22" s="139">
        <v>4</v>
      </c>
      <c r="K22" s="140">
        <v>0</v>
      </c>
      <c r="L22" t="s">
        <v>8</v>
      </c>
      <c r="M22" s="31">
        <f>((Shop*G22)+(M_Tech*H22)+(CMM*I22)+(ENG*J22)+(DES*K22))*N22</f>
        <v>2084</v>
      </c>
      <c r="N22">
        <v>1</v>
      </c>
      <c r="O22" s="41">
        <f>M22+(N22*F22)</f>
        <v>2084</v>
      </c>
      <c r="P22" s="41"/>
      <c r="Q22" s="108" t="s">
        <v>49</v>
      </c>
      <c r="R22" s="179" t="s">
        <v>95</v>
      </c>
      <c r="S22" s="186" t="str">
        <f t="shared" si="56"/>
        <v>BPD2009</v>
      </c>
      <c r="T22"/>
      <c r="U22"/>
      <c r="V22"/>
      <c r="W22"/>
      <c r="X22"/>
      <c r="Y22" s="85">
        <v>2009</v>
      </c>
      <c r="Z22" s="2">
        <f t="shared" si="57"/>
        <v>8</v>
      </c>
      <c r="AA22" s="2">
        <f t="shared" si="58"/>
        <v>4</v>
      </c>
      <c r="AB22" s="2">
        <f t="shared" si="59"/>
        <v>0</v>
      </c>
      <c r="AC22" s="2">
        <f t="shared" si="60"/>
        <v>4</v>
      </c>
      <c r="AD22" s="2">
        <f t="shared" si="61"/>
        <v>0</v>
      </c>
      <c r="AE22" s="3">
        <f t="shared" si="62"/>
        <v>0</v>
      </c>
      <c r="AF22" s="73"/>
      <c r="AG22" s="2"/>
      <c r="AH22" s="2"/>
      <c r="AJ22" s="80">
        <f t="shared" si="63"/>
        <v>0</v>
      </c>
      <c r="AK22" s="10">
        <f t="shared" si="64"/>
        <v>0</v>
      </c>
      <c r="AL22" s="10">
        <f t="shared" si="65"/>
        <v>0</v>
      </c>
      <c r="AM22" s="10">
        <f t="shared" si="66"/>
        <v>0</v>
      </c>
      <c r="AN22" s="10">
        <f t="shared" si="67"/>
        <v>0</v>
      </c>
      <c r="AO22" s="2">
        <f t="shared" si="68"/>
        <v>0</v>
      </c>
      <c r="AP22" s="73"/>
    </row>
    <row r="23" spans="1:42" ht="15.75">
      <c r="A23" s="103" t="s">
        <v>119</v>
      </c>
      <c r="E23" s="120"/>
      <c r="F23" s="129"/>
      <c r="G23" s="143"/>
      <c r="H23" s="143"/>
      <c r="I23" s="143"/>
      <c r="J23" s="143"/>
      <c r="K23" s="144"/>
      <c r="L23" s="118"/>
      <c r="M23" s="118"/>
      <c r="N23" s="105">
        <v>1</v>
      </c>
      <c r="O23" s="41"/>
      <c r="P23" s="41"/>
      <c r="Q23" s="108"/>
      <c r="R23" s="179"/>
      <c r="S23" s="186"/>
      <c r="T23"/>
      <c r="U23"/>
      <c r="V23"/>
      <c r="W23"/>
      <c r="X23"/>
      <c r="Y23" s="85"/>
      <c r="Z23" s="10"/>
      <c r="AA23" s="10"/>
      <c r="AB23" s="29"/>
      <c r="AC23" s="10"/>
      <c r="AD23" s="10"/>
      <c r="AE23" s="3"/>
      <c r="AF23" s="73"/>
      <c r="AG23" s="2"/>
      <c r="AH23" s="2"/>
      <c r="AJ23" s="80"/>
      <c r="AK23" s="10"/>
      <c r="AL23" s="10"/>
      <c r="AM23" s="10"/>
      <c r="AN23" s="10"/>
      <c r="AO23" s="2"/>
      <c r="AP23" s="73"/>
    </row>
    <row r="24" spans="1:42">
      <c r="A24" s="102" t="s">
        <v>123</v>
      </c>
      <c r="B24" s="40" t="s">
        <v>72</v>
      </c>
      <c r="C24">
        <v>0</v>
      </c>
      <c r="D24" s="40" t="s">
        <v>9</v>
      </c>
      <c r="E24" s="31">
        <v>0</v>
      </c>
      <c r="F24" s="128">
        <f>E24*C24</f>
        <v>0</v>
      </c>
      <c r="G24" s="139">
        <v>32</v>
      </c>
      <c r="H24" s="139">
        <v>8</v>
      </c>
      <c r="I24" s="139">
        <v>0</v>
      </c>
      <c r="J24" s="139">
        <v>1</v>
      </c>
      <c r="K24" s="140">
        <v>0</v>
      </c>
      <c r="L24" t="s">
        <v>8</v>
      </c>
      <c r="M24" s="31">
        <f>((Shop*G24)+(M_Tech*H24)+(CMM*I24)+(ENG*J24)+(DES*K24))*N24</f>
        <v>5150</v>
      </c>
      <c r="N24">
        <f>N23</f>
        <v>1</v>
      </c>
      <c r="O24" s="41">
        <f>M24+(N24*F24)</f>
        <v>5150</v>
      </c>
      <c r="P24" s="41"/>
      <c r="Q24" s="108" t="s">
        <v>49</v>
      </c>
      <c r="R24" s="179" t="s">
        <v>95</v>
      </c>
      <c r="S24" s="186" t="str">
        <f t="shared" ref="S24:S25" si="69">CONCATENATE(Q24,R24,Y24)</f>
        <v>BPD2009</v>
      </c>
      <c r="T24"/>
      <c r="U24"/>
      <c r="V24"/>
      <c r="W24"/>
      <c r="X24"/>
      <c r="Y24" s="85">
        <v>2009</v>
      </c>
      <c r="Z24" s="2">
        <f t="shared" ref="Z24:Z25" si="70">IF($Q24="B", (G24*$N24),0)</f>
        <v>32</v>
      </c>
      <c r="AA24" s="2">
        <f t="shared" ref="AA24:AA25" si="71">IF($Q24="B", (H24*$N24),0)</f>
        <v>8</v>
      </c>
      <c r="AB24" s="2">
        <f t="shared" ref="AB24:AB25" si="72">IF($Q24="B", (I24*$N24),0)</f>
        <v>0</v>
      </c>
      <c r="AC24" s="2">
        <f t="shared" ref="AC24:AC25" si="73">IF($Q24="B", (J24*$N24),0)</f>
        <v>1</v>
      </c>
      <c r="AD24" s="2">
        <f t="shared" ref="AD24:AD25" si="74">IF($Q24="B", (K24*$N24),0)</f>
        <v>0</v>
      </c>
      <c r="AE24" s="3">
        <f t="shared" ref="AE24:AE25" si="75">IF($Q24="B", (F24*$N24),0)</f>
        <v>0</v>
      </c>
      <c r="AF24" s="73"/>
      <c r="AG24" s="2"/>
      <c r="AH24" s="2"/>
      <c r="AJ24" s="80">
        <f t="shared" ref="AJ24:AJ25" si="76">IF($Q24="C", (G24*$N24),0)</f>
        <v>0</v>
      </c>
      <c r="AK24" s="10">
        <f t="shared" ref="AK24:AK25" si="77">IF($Q24="C", (H24*$N24),0)</f>
        <v>0</v>
      </c>
      <c r="AL24" s="10">
        <f t="shared" ref="AL24:AL25" si="78">IF($Q24="C", (I24*$N24),0)</f>
        <v>0</v>
      </c>
      <c r="AM24" s="10">
        <f t="shared" ref="AM24:AM25" si="79">IF($Q24="C", (J24*$N24),0)</f>
        <v>0</v>
      </c>
      <c r="AN24" s="10">
        <f t="shared" ref="AN24:AN25" si="80">IF($Q24="C", (K24*$N24),0)</f>
        <v>0</v>
      </c>
      <c r="AO24" s="2">
        <f t="shared" ref="AO24:AO25" si="81">IF($Q24="C", (F24*$N24),0)</f>
        <v>0</v>
      </c>
      <c r="AP24" s="73"/>
    </row>
    <row r="25" spans="1:42">
      <c r="A25" s="102" t="s">
        <v>124</v>
      </c>
      <c r="B25" s="40" t="s">
        <v>72</v>
      </c>
      <c r="C25">
        <v>3</v>
      </c>
      <c r="D25" s="40" t="s">
        <v>73</v>
      </c>
      <c r="E25" s="31">
        <v>80</v>
      </c>
      <c r="F25" s="128">
        <f>E25*C25</f>
        <v>240</v>
      </c>
      <c r="G25" s="139">
        <v>16</v>
      </c>
      <c r="H25" s="139">
        <v>8</v>
      </c>
      <c r="I25" s="139">
        <v>0</v>
      </c>
      <c r="J25" s="139">
        <v>2</v>
      </c>
      <c r="K25" s="140">
        <v>0</v>
      </c>
      <c r="L25" t="s">
        <v>8</v>
      </c>
      <c r="M25" s="31">
        <f>((Shop*G25)+(M_Tech*H25)+(CMM*I25)+(ENG*J25)+(DES*K25))*N25</f>
        <v>3268</v>
      </c>
      <c r="N25">
        <f>N23</f>
        <v>1</v>
      </c>
      <c r="O25" s="41">
        <f>M25+(N25*F25)</f>
        <v>3508</v>
      </c>
      <c r="P25" s="41"/>
      <c r="Q25" s="108" t="s">
        <v>49</v>
      </c>
      <c r="R25" s="179" t="s">
        <v>95</v>
      </c>
      <c r="S25" s="186" t="str">
        <f t="shared" si="69"/>
        <v>BPD2009</v>
      </c>
      <c r="T25"/>
      <c r="U25"/>
      <c r="V25"/>
      <c r="W25"/>
      <c r="X25"/>
      <c r="Y25" s="85">
        <v>2009</v>
      </c>
      <c r="Z25" s="2">
        <f t="shared" si="70"/>
        <v>16</v>
      </c>
      <c r="AA25" s="2">
        <f t="shared" si="71"/>
        <v>8</v>
      </c>
      <c r="AB25" s="2">
        <f t="shared" si="72"/>
        <v>0</v>
      </c>
      <c r="AC25" s="2">
        <f t="shared" si="73"/>
        <v>2</v>
      </c>
      <c r="AD25" s="2">
        <f t="shared" si="74"/>
        <v>0</v>
      </c>
      <c r="AE25" s="3">
        <f t="shared" si="75"/>
        <v>240</v>
      </c>
      <c r="AF25" s="73"/>
      <c r="AG25" s="2"/>
      <c r="AH25" s="2"/>
      <c r="AJ25" s="80">
        <f t="shared" si="76"/>
        <v>0</v>
      </c>
      <c r="AK25" s="10">
        <f t="shared" si="77"/>
        <v>0</v>
      </c>
      <c r="AL25" s="10">
        <f t="shared" si="78"/>
        <v>0</v>
      </c>
      <c r="AM25" s="10">
        <f t="shared" si="79"/>
        <v>0</v>
      </c>
      <c r="AN25" s="10">
        <f t="shared" si="80"/>
        <v>0</v>
      </c>
      <c r="AO25" s="2">
        <f t="shared" si="81"/>
        <v>0</v>
      </c>
      <c r="AP25" s="73"/>
    </row>
    <row r="26" spans="1:42" ht="15.75">
      <c r="A26" s="103" t="s">
        <v>130</v>
      </c>
      <c r="E26" s="120"/>
      <c r="F26" s="129"/>
      <c r="G26" s="143"/>
      <c r="H26" s="143"/>
      <c r="I26" s="143"/>
      <c r="J26" s="143"/>
      <c r="K26" s="144"/>
      <c r="L26" s="118"/>
      <c r="M26" s="118"/>
      <c r="N26" s="105">
        <v>1</v>
      </c>
      <c r="O26" s="41"/>
      <c r="P26" s="41"/>
      <c r="Q26" s="108"/>
      <c r="R26" s="179"/>
      <c r="S26" s="186"/>
      <c r="T26"/>
      <c r="U26"/>
      <c r="V26"/>
      <c r="W26"/>
      <c r="X26"/>
      <c r="Y26" s="85"/>
      <c r="Z26" s="10"/>
      <c r="AA26" s="10"/>
      <c r="AB26" s="29"/>
      <c r="AC26" s="10"/>
      <c r="AD26" s="10"/>
      <c r="AE26" s="3"/>
      <c r="AF26" s="73"/>
      <c r="AG26" s="2"/>
      <c r="AH26" s="2"/>
      <c r="AJ26" s="80"/>
      <c r="AK26" s="10"/>
      <c r="AL26" s="10"/>
      <c r="AM26" s="10"/>
      <c r="AN26" s="10"/>
      <c r="AO26" s="2"/>
      <c r="AP26" s="73"/>
    </row>
    <row r="27" spans="1:42">
      <c r="A27" s="102" t="s">
        <v>125</v>
      </c>
      <c r="B27" s="40" t="s">
        <v>127</v>
      </c>
      <c r="C27">
        <v>0.03</v>
      </c>
      <c r="D27" s="40" t="s">
        <v>41</v>
      </c>
      <c r="E27" s="31">
        <v>600</v>
      </c>
      <c r="F27" s="128">
        <f>E27*C27</f>
        <v>18</v>
      </c>
      <c r="G27" s="139">
        <v>0.5</v>
      </c>
      <c r="H27" s="139">
        <v>0</v>
      </c>
      <c r="I27" s="139">
        <v>0</v>
      </c>
      <c r="J27" s="139">
        <v>0.1</v>
      </c>
      <c r="K27" s="140">
        <v>0</v>
      </c>
      <c r="L27" t="s">
        <v>8</v>
      </c>
      <c r="M27" s="31">
        <f>((Shop*G27)+(M_Tech*H27)+(CMM*I27)+(ENG*J27)+(DES*K27))*N27</f>
        <v>9420</v>
      </c>
      <c r="N27">
        <v>120</v>
      </c>
      <c r="O27" s="41">
        <f>M27+(N27*F27)</f>
        <v>11580</v>
      </c>
      <c r="P27" s="41"/>
      <c r="Q27" s="108" t="s">
        <v>49</v>
      </c>
      <c r="R27" s="179" t="s">
        <v>95</v>
      </c>
      <c r="S27" s="186" t="str">
        <f t="shared" ref="S27:S29" si="82">CONCATENATE(Q27,R27,Y27)</f>
        <v>BPD2009</v>
      </c>
      <c r="T27"/>
      <c r="U27"/>
      <c r="V27"/>
      <c r="W27"/>
      <c r="X27"/>
      <c r="Y27" s="85">
        <v>2009</v>
      </c>
      <c r="Z27" s="2">
        <f t="shared" ref="Z27:AD30" si="83">IF($Q27="B", (G27*$N27),0)</f>
        <v>60</v>
      </c>
      <c r="AA27" s="2">
        <f t="shared" si="83"/>
        <v>0</v>
      </c>
      <c r="AB27" s="2">
        <f t="shared" si="83"/>
        <v>0</v>
      </c>
      <c r="AC27" s="2">
        <f t="shared" si="83"/>
        <v>12</v>
      </c>
      <c r="AD27" s="2">
        <f t="shared" si="83"/>
        <v>0</v>
      </c>
      <c r="AE27" s="3">
        <f>IF($Q27="B", (F27*$N27),0)</f>
        <v>2160</v>
      </c>
      <c r="AF27" s="73"/>
      <c r="AG27" s="2"/>
      <c r="AH27" s="2"/>
      <c r="AJ27" s="80">
        <f t="shared" ref="AJ27:AN30" si="84">IF($Q27="C", (G27*$N27),0)</f>
        <v>0</v>
      </c>
      <c r="AK27" s="10">
        <f t="shared" si="84"/>
        <v>0</v>
      </c>
      <c r="AL27" s="10">
        <f t="shared" si="84"/>
        <v>0</v>
      </c>
      <c r="AM27" s="10">
        <f t="shared" si="84"/>
        <v>0</v>
      </c>
      <c r="AN27" s="10">
        <f t="shared" si="84"/>
        <v>0</v>
      </c>
      <c r="AO27" s="2">
        <f>IF($Q27="C", (F27*$N27),0)</f>
        <v>0</v>
      </c>
      <c r="AP27" s="73"/>
    </row>
    <row r="28" spans="1:42">
      <c r="A28" s="102" t="s">
        <v>137</v>
      </c>
      <c r="B28" s="40" t="s">
        <v>127</v>
      </c>
      <c r="C28">
        <v>0.03</v>
      </c>
      <c r="D28" s="40" t="s">
        <v>41</v>
      </c>
      <c r="E28" s="31">
        <v>600</v>
      </c>
      <c r="F28" s="128">
        <f>E28*C28</f>
        <v>18</v>
      </c>
      <c r="G28" s="139">
        <v>0.5</v>
      </c>
      <c r="H28" s="139">
        <v>0</v>
      </c>
      <c r="I28" s="139">
        <v>0</v>
      </c>
      <c r="J28" s="139">
        <v>0</v>
      </c>
      <c r="K28" s="140">
        <v>0</v>
      </c>
      <c r="L28" t="s">
        <v>8</v>
      </c>
      <c r="M28" s="31">
        <f>((Shop*G28)+(M_Tech*H28)+(CMM*I28)+(ENG*J28)+(DES*K28))*N28</f>
        <v>3175</v>
      </c>
      <c r="N28">
        <v>50</v>
      </c>
      <c r="O28" s="41">
        <f>M28+(N28*F28)</f>
        <v>4075</v>
      </c>
      <c r="P28" s="41"/>
      <c r="Q28" s="108" t="s">
        <v>50</v>
      </c>
      <c r="R28" s="179" t="s">
        <v>95</v>
      </c>
      <c r="S28" s="186" t="str">
        <f>CONCATENATE(Q28,R28,Y28)</f>
        <v>CPD2009</v>
      </c>
      <c r="T28"/>
      <c r="U28"/>
      <c r="V28"/>
      <c r="W28"/>
      <c r="X28"/>
      <c r="Y28" s="85">
        <v>2009</v>
      </c>
      <c r="Z28" s="2">
        <f t="shared" si="83"/>
        <v>0</v>
      </c>
      <c r="AA28" s="2">
        <f t="shared" si="83"/>
        <v>0</v>
      </c>
      <c r="AB28" s="2">
        <f t="shared" si="83"/>
        <v>0</v>
      </c>
      <c r="AC28" s="2">
        <f t="shared" si="83"/>
        <v>0</v>
      </c>
      <c r="AD28" s="2">
        <f t="shared" si="83"/>
        <v>0</v>
      </c>
      <c r="AE28" s="3">
        <f>IF($Q28="B", (F28*$N28),0)</f>
        <v>0</v>
      </c>
      <c r="AF28" s="73"/>
      <c r="AG28" s="2"/>
      <c r="AH28" s="2"/>
      <c r="AJ28" s="80">
        <f t="shared" si="84"/>
        <v>25</v>
      </c>
      <c r="AK28" s="10">
        <f t="shared" si="84"/>
        <v>0</v>
      </c>
      <c r="AL28" s="10">
        <f t="shared" si="84"/>
        <v>0</v>
      </c>
      <c r="AM28" s="10">
        <f t="shared" si="84"/>
        <v>0</v>
      </c>
      <c r="AN28" s="10">
        <f t="shared" si="84"/>
        <v>0</v>
      </c>
      <c r="AO28" s="2">
        <f>IF($Q28="C", (F28*$N28),0)</f>
        <v>900</v>
      </c>
      <c r="AP28" s="73"/>
    </row>
    <row r="29" spans="1:42">
      <c r="A29" s="102" t="s">
        <v>126</v>
      </c>
      <c r="B29" s="40" t="s">
        <v>127</v>
      </c>
      <c r="C29">
        <v>0.08</v>
      </c>
      <c r="D29" s="40" t="s">
        <v>41</v>
      </c>
      <c r="E29" s="31">
        <v>600</v>
      </c>
      <c r="F29" s="128">
        <f>E29*C29</f>
        <v>48</v>
      </c>
      <c r="G29" s="139">
        <v>1</v>
      </c>
      <c r="H29" s="139">
        <v>0</v>
      </c>
      <c r="I29" s="139">
        <v>0</v>
      </c>
      <c r="J29" s="139">
        <v>0.1</v>
      </c>
      <c r="K29" s="140">
        <v>0</v>
      </c>
      <c r="L29" t="s">
        <v>8</v>
      </c>
      <c r="M29" s="31">
        <f>((Shop*G29)+(M_Tech*H29)+(CMM*I29)+(ENG*J29)+(DES*K29))*N29</f>
        <v>11360</v>
      </c>
      <c r="N29">
        <v>80</v>
      </c>
      <c r="O29" s="41">
        <f>M29+(N29*F29)</f>
        <v>15200</v>
      </c>
      <c r="P29" s="41"/>
      <c r="Q29" s="108" t="s">
        <v>49</v>
      </c>
      <c r="R29" s="179" t="s">
        <v>95</v>
      </c>
      <c r="S29" s="186" t="str">
        <f t="shared" si="82"/>
        <v>BPD2009</v>
      </c>
      <c r="T29"/>
      <c r="U29"/>
      <c r="V29"/>
      <c r="W29"/>
      <c r="X29"/>
      <c r="Y29" s="85">
        <v>2009</v>
      </c>
      <c r="Z29" s="2">
        <f t="shared" si="83"/>
        <v>80</v>
      </c>
      <c r="AA29" s="2">
        <f t="shared" si="83"/>
        <v>0</v>
      </c>
      <c r="AB29" s="2">
        <f t="shared" si="83"/>
        <v>0</v>
      </c>
      <c r="AC29" s="2">
        <f t="shared" si="83"/>
        <v>8</v>
      </c>
      <c r="AD29" s="2">
        <f t="shared" si="83"/>
        <v>0</v>
      </c>
      <c r="AE29" s="3">
        <f>IF($Q29="B", (F29*$N29),0)</f>
        <v>3840</v>
      </c>
      <c r="AF29" s="73"/>
      <c r="AG29" s="2"/>
      <c r="AH29" s="2"/>
      <c r="AJ29" s="80">
        <f t="shared" si="84"/>
        <v>0</v>
      </c>
      <c r="AK29" s="10">
        <f t="shared" si="84"/>
        <v>0</v>
      </c>
      <c r="AL29" s="10">
        <f t="shared" si="84"/>
        <v>0</v>
      </c>
      <c r="AM29" s="10">
        <f t="shared" si="84"/>
        <v>0</v>
      </c>
      <c r="AN29" s="10">
        <f t="shared" si="84"/>
        <v>0</v>
      </c>
      <c r="AO29" s="2">
        <f>IF($Q29="C", (F29*$N29),0)</f>
        <v>0</v>
      </c>
      <c r="AP29" s="73"/>
    </row>
    <row r="30" spans="1:42">
      <c r="A30" s="102" t="s">
        <v>138</v>
      </c>
      <c r="B30" s="40" t="s">
        <v>127</v>
      </c>
      <c r="C30">
        <v>0.08</v>
      </c>
      <c r="D30" s="40" t="s">
        <v>41</v>
      </c>
      <c r="E30" s="31">
        <v>600</v>
      </c>
      <c r="F30" s="128">
        <f>E30*C30</f>
        <v>48</v>
      </c>
      <c r="G30" s="139">
        <v>1</v>
      </c>
      <c r="H30" s="139">
        <v>0</v>
      </c>
      <c r="I30" s="139">
        <v>0</v>
      </c>
      <c r="J30" s="139">
        <v>0</v>
      </c>
      <c r="K30" s="140">
        <v>0</v>
      </c>
      <c r="L30" t="s">
        <v>8</v>
      </c>
      <c r="M30" s="31">
        <f>((Shop*G30)+(M_Tech*H30)+(CMM*I30)+(ENG*J30)+(DES*K30))*N30</f>
        <v>5080</v>
      </c>
      <c r="N30">
        <v>40</v>
      </c>
      <c r="O30" s="41">
        <f>M30+(N30*F30)</f>
        <v>7000</v>
      </c>
      <c r="P30" s="41"/>
      <c r="Q30" s="108" t="s">
        <v>50</v>
      </c>
      <c r="R30" s="179" t="s">
        <v>95</v>
      </c>
      <c r="S30" s="186" t="str">
        <f t="shared" ref="S30" si="85">CONCATENATE(Q30,R30,Y30)</f>
        <v>CPD2009</v>
      </c>
      <c r="T30"/>
      <c r="U30"/>
      <c r="V30"/>
      <c r="W30"/>
      <c r="X30"/>
      <c r="Y30" s="85">
        <v>2009</v>
      </c>
      <c r="Z30" s="2">
        <f t="shared" si="83"/>
        <v>0</v>
      </c>
      <c r="AA30" s="2">
        <f t="shared" si="83"/>
        <v>0</v>
      </c>
      <c r="AB30" s="2">
        <f t="shared" si="83"/>
        <v>0</v>
      </c>
      <c r="AC30" s="2">
        <f t="shared" si="83"/>
        <v>0</v>
      </c>
      <c r="AD30" s="2">
        <f t="shared" si="83"/>
        <v>0</v>
      </c>
      <c r="AE30" s="3">
        <f>IF($Q30="B", (F30*$N30),0)</f>
        <v>0</v>
      </c>
      <c r="AF30" s="73"/>
      <c r="AG30" s="2"/>
      <c r="AH30" s="2"/>
      <c r="AJ30" s="80">
        <f t="shared" si="84"/>
        <v>40</v>
      </c>
      <c r="AK30" s="10">
        <f t="shared" si="84"/>
        <v>0</v>
      </c>
      <c r="AL30" s="10">
        <f t="shared" si="84"/>
        <v>0</v>
      </c>
      <c r="AM30" s="10">
        <f t="shared" si="84"/>
        <v>0</v>
      </c>
      <c r="AN30" s="10">
        <f t="shared" si="84"/>
        <v>0</v>
      </c>
      <c r="AO30" s="2">
        <f>IF($Q30="C", (F30*$N30),0)</f>
        <v>1920</v>
      </c>
      <c r="AP30" s="73"/>
    </row>
    <row r="31" spans="1:42">
      <c r="A31" s="103" t="s">
        <v>78</v>
      </c>
      <c r="E31" s="120"/>
      <c r="F31" s="129"/>
      <c r="G31" s="143"/>
      <c r="H31" s="143"/>
      <c r="I31" s="143"/>
      <c r="J31" s="143"/>
      <c r="K31" s="144"/>
      <c r="L31" s="169" t="s">
        <v>80</v>
      </c>
      <c r="M31" s="170">
        <f>SUMIF(Q23:Q30,"B",M23:M30)</f>
        <v>29198</v>
      </c>
      <c r="N31" s="171" t="s">
        <v>80</v>
      </c>
      <c r="O31" s="41"/>
      <c r="P31" s="41"/>
      <c r="Q31" s="108"/>
      <c r="R31" s="179"/>
      <c r="S31" s="186"/>
      <c r="T31"/>
      <c r="U31"/>
      <c r="V31"/>
      <c r="W31"/>
      <c r="X31"/>
      <c r="Y31" s="85"/>
      <c r="Z31" s="10"/>
      <c r="AA31" s="10"/>
      <c r="AB31" s="29"/>
      <c r="AC31" s="10"/>
      <c r="AD31" s="10"/>
      <c r="AE31" s="3"/>
      <c r="AF31" s="73"/>
      <c r="AG31" s="2"/>
      <c r="AH31" s="2"/>
      <c r="AJ31" s="80"/>
      <c r="AK31" s="10"/>
      <c r="AL31" s="10"/>
      <c r="AM31" s="10"/>
      <c r="AN31" s="10"/>
      <c r="AO31" s="2"/>
      <c r="AP31" s="73"/>
    </row>
    <row r="32" spans="1:42">
      <c r="A32" s="102" t="s">
        <v>196</v>
      </c>
      <c r="B32" s="40" t="s">
        <v>7</v>
      </c>
      <c r="C32">
        <v>20</v>
      </c>
      <c r="D32" s="40" t="s">
        <v>41</v>
      </c>
      <c r="E32" s="31">
        <v>8</v>
      </c>
      <c r="F32" s="128">
        <f t="shared" ref="F32:F39" si="86">E32*C32</f>
        <v>160</v>
      </c>
      <c r="G32" s="139">
        <v>24</v>
      </c>
      <c r="H32" s="139">
        <v>4</v>
      </c>
      <c r="I32" s="139">
        <v>0</v>
      </c>
      <c r="J32" s="139">
        <v>8</v>
      </c>
      <c r="K32" s="140">
        <v>0</v>
      </c>
      <c r="L32" t="s">
        <v>8</v>
      </c>
      <c r="M32" s="31">
        <f t="shared" ref="M32:M39" si="87">((Shop*G32)+(M_Tech*H32)+(CMM*I32)+(ENG*J32)+(DES*K32))*N32</f>
        <v>4716</v>
      </c>
      <c r="N32">
        <v>1</v>
      </c>
      <c r="O32" s="41">
        <f t="shared" ref="O32:O39" si="88">M32+(N32*F32)</f>
        <v>4876</v>
      </c>
      <c r="P32" s="41"/>
      <c r="Q32" s="108" t="s">
        <v>49</v>
      </c>
      <c r="R32" s="179" t="s">
        <v>95</v>
      </c>
      <c r="S32" s="186" t="str">
        <f t="shared" ref="S32:S35" si="89">CONCATENATE(Q32,R32,Y32)</f>
        <v>BPD2009</v>
      </c>
      <c r="T32"/>
      <c r="U32"/>
      <c r="V32"/>
      <c r="W32"/>
      <c r="X32"/>
      <c r="Y32" s="85">
        <v>2009</v>
      </c>
      <c r="Z32" s="2">
        <f t="shared" ref="Z32:Z35" si="90">IF($Q32="B", (G32*$N32),0)</f>
        <v>24</v>
      </c>
      <c r="AA32" s="2">
        <f t="shared" ref="AA32:AA35" si="91">IF($Q32="B", (H32*$N32),0)</f>
        <v>4</v>
      </c>
      <c r="AB32" s="2">
        <f t="shared" ref="AB32:AB35" si="92">IF($Q32="B", (I32*$N32),0)</f>
        <v>0</v>
      </c>
      <c r="AC32" s="2">
        <f t="shared" ref="AC32:AC35" si="93">IF($Q32="B", (J32*$N32),0)</f>
        <v>8</v>
      </c>
      <c r="AD32" s="2">
        <f t="shared" ref="AD32:AD35" si="94">IF($Q32="B", (K32*$N32),0)</f>
        <v>0</v>
      </c>
      <c r="AE32" s="3">
        <f t="shared" ref="AE32:AE35" si="95">IF($Q32="B", (F32*$N32),0)</f>
        <v>160</v>
      </c>
      <c r="AF32" s="73"/>
      <c r="AG32" s="2"/>
      <c r="AH32" s="2"/>
      <c r="AJ32" s="80">
        <f t="shared" ref="AJ32:AJ35" si="96">IF($Q32="C", (G32*$N32),0)</f>
        <v>0</v>
      </c>
      <c r="AK32" s="10">
        <f t="shared" ref="AK32:AK35" si="97">IF($Q32="C", (H32*$N32),0)</f>
        <v>0</v>
      </c>
      <c r="AL32" s="10">
        <f t="shared" ref="AL32:AL35" si="98">IF($Q32="C", (I32*$N32),0)</f>
        <v>0</v>
      </c>
      <c r="AM32" s="10">
        <f t="shared" ref="AM32:AM35" si="99">IF($Q32="C", (J32*$N32),0)</f>
        <v>0</v>
      </c>
      <c r="AN32" s="10">
        <f t="shared" ref="AN32:AN35" si="100">IF($Q32="C", (K32*$N32),0)</f>
        <v>0</v>
      </c>
      <c r="AO32" s="2">
        <f t="shared" ref="AO32:AO35" si="101">IF($Q32="C", (F32*$N32),0)</f>
        <v>0</v>
      </c>
      <c r="AP32" s="73"/>
    </row>
    <row r="33" spans="1:42">
      <c r="A33" s="102" t="s">
        <v>197</v>
      </c>
      <c r="B33" s="40" t="s">
        <v>7</v>
      </c>
      <c r="C33">
        <v>5</v>
      </c>
      <c r="D33" s="40" t="s">
        <v>41</v>
      </c>
      <c r="E33" s="31">
        <v>8</v>
      </c>
      <c r="F33" s="128">
        <f t="shared" si="86"/>
        <v>40</v>
      </c>
      <c r="G33" s="139">
        <v>8</v>
      </c>
      <c r="H33" s="139">
        <v>2</v>
      </c>
      <c r="I33" s="139">
        <v>0</v>
      </c>
      <c r="J33" s="139">
        <v>0</v>
      </c>
      <c r="K33" s="140">
        <v>0</v>
      </c>
      <c r="L33" t="s">
        <v>8</v>
      </c>
      <c r="M33" s="31">
        <f t="shared" si="87"/>
        <v>1250</v>
      </c>
      <c r="N33">
        <v>1</v>
      </c>
      <c r="O33" s="41">
        <f t="shared" si="88"/>
        <v>1290</v>
      </c>
      <c r="P33" s="41"/>
      <c r="Q33" s="108" t="s">
        <v>49</v>
      </c>
      <c r="R33" s="179" t="s">
        <v>95</v>
      </c>
      <c r="S33" s="186" t="str">
        <f t="shared" ref="S33" si="102">CONCATENATE(Q33,R33,Y33)</f>
        <v>BPD2009</v>
      </c>
      <c r="T33"/>
      <c r="U33"/>
      <c r="V33"/>
      <c r="W33"/>
      <c r="X33"/>
      <c r="Y33" s="85">
        <v>2009</v>
      </c>
      <c r="Z33" s="2">
        <f t="shared" ref="Z33" si="103">IF($Q33="B", (G33*$N33),0)</f>
        <v>8</v>
      </c>
      <c r="AA33" s="2">
        <f t="shared" ref="AA33" si="104">IF($Q33="B", (H33*$N33),0)</f>
        <v>2</v>
      </c>
      <c r="AB33" s="2">
        <f t="shared" ref="AB33" si="105">IF($Q33="B", (I33*$N33),0)</f>
        <v>0</v>
      </c>
      <c r="AC33" s="2">
        <f t="shared" ref="AC33" si="106">IF($Q33="B", (J33*$N33),0)</f>
        <v>0</v>
      </c>
      <c r="AD33" s="2">
        <f t="shared" ref="AD33" si="107">IF($Q33="B", (K33*$N33),0)</f>
        <v>0</v>
      </c>
      <c r="AE33" s="3">
        <f t="shared" ref="AE33" si="108">IF($Q33="B", (F33*$N33),0)</f>
        <v>40</v>
      </c>
      <c r="AF33" s="73"/>
      <c r="AG33" s="2"/>
      <c r="AH33" s="2"/>
      <c r="AJ33" s="80">
        <f t="shared" ref="AJ33" si="109">IF($Q33="C", (G33*$N33),0)</f>
        <v>0</v>
      </c>
      <c r="AK33" s="10">
        <f t="shared" ref="AK33" si="110">IF($Q33="C", (H33*$N33),0)</f>
        <v>0</v>
      </c>
      <c r="AL33" s="10">
        <f t="shared" ref="AL33" si="111">IF($Q33="C", (I33*$N33),0)</f>
        <v>0</v>
      </c>
      <c r="AM33" s="10">
        <f t="shared" ref="AM33" si="112">IF($Q33="C", (J33*$N33),0)</f>
        <v>0</v>
      </c>
      <c r="AN33" s="10">
        <f t="shared" ref="AN33" si="113">IF($Q33="C", (K33*$N33),0)</f>
        <v>0</v>
      </c>
      <c r="AO33" s="2">
        <f t="shared" ref="AO33" si="114">IF($Q33="C", (F33*$N33),0)</f>
        <v>0</v>
      </c>
      <c r="AP33" s="73"/>
    </row>
    <row r="34" spans="1:42">
      <c r="A34" s="102" t="s">
        <v>198</v>
      </c>
      <c r="B34" s="40" t="s">
        <v>7</v>
      </c>
      <c r="C34">
        <v>5</v>
      </c>
      <c r="D34" s="40" t="s">
        <v>41</v>
      </c>
      <c r="E34" s="31">
        <v>8</v>
      </c>
      <c r="F34" s="128">
        <f t="shared" si="86"/>
        <v>40</v>
      </c>
      <c r="G34" s="139">
        <v>16</v>
      </c>
      <c r="H34" s="139">
        <v>0</v>
      </c>
      <c r="I34" s="139">
        <v>0</v>
      </c>
      <c r="J34" s="139">
        <v>2</v>
      </c>
      <c r="K34" s="140">
        <v>0</v>
      </c>
      <c r="L34" t="s">
        <v>8</v>
      </c>
      <c r="M34" s="31">
        <f t="shared" si="87"/>
        <v>2332</v>
      </c>
      <c r="N34">
        <v>1</v>
      </c>
      <c r="O34" s="41">
        <f t="shared" si="88"/>
        <v>2372</v>
      </c>
      <c r="P34" s="41"/>
      <c r="Q34" s="108" t="s">
        <v>49</v>
      </c>
      <c r="R34" s="179" t="s">
        <v>95</v>
      </c>
      <c r="S34" s="186" t="str">
        <f t="shared" si="89"/>
        <v>BPD2009</v>
      </c>
      <c r="T34"/>
      <c r="U34"/>
      <c r="V34"/>
      <c r="W34"/>
      <c r="X34"/>
      <c r="Y34" s="85">
        <v>2009</v>
      </c>
      <c r="Z34" s="2">
        <f t="shared" si="90"/>
        <v>16</v>
      </c>
      <c r="AA34" s="2">
        <f t="shared" si="91"/>
        <v>0</v>
      </c>
      <c r="AB34" s="2">
        <f t="shared" si="92"/>
        <v>0</v>
      </c>
      <c r="AC34" s="2">
        <f t="shared" si="93"/>
        <v>2</v>
      </c>
      <c r="AD34" s="2">
        <f t="shared" si="94"/>
        <v>0</v>
      </c>
      <c r="AE34" s="3">
        <f t="shared" si="95"/>
        <v>40</v>
      </c>
      <c r="AF34" s="73"/>
      <c r="AG34" s="2"/>
      <c r="AH34" s="2"/>
      <c r="AJ34" s="80">
        <f t="shared" si="96"/>
        <v>0</v>
      </c>
      <c r="AK34" s="10">
        <f t="shared" si="97"/>
        <v>0</v>
      </c>
      <c r="AL34" s="10">
        <f t="shared" si="98"/>
        <v>0</v>
      </c>
      <c r="AM34" s="10">
        <f t="shared" si="99"/>
        <v>0</v>
      </c>
      <c r="AN34" s="10">
        <f t="shared" si="100"/>
        <v>0</v>
      </c>
      <c r="AO34" s="2">
        <f t="shared" si="101"/>
        <v>0</v>
      </c>
      <c r="AP34" s="73"/>
    </row>
    <row r="35" spans="1:42">
      <c r="A35" s="102" t="s">
        <v>199</v>
      </c>
      <c r="B35" s="40" t="s">
        <v>7</v>
      </c>
      <c r="C35">
        <v>20</v>
      </c>
      <c r="D35" s="40" t="s">
        <v>41</v>
      </c>
      <c r="E35" s="31">
        <v>8</v>
      </c>
      <c r="F35" s="128">
        <f t="shared" si="86"/>
        <v>160</v>
      </c>
      <c r="G35" s="139">
        <v>24</v>
      </c>
      <c r="H35" s="139">
        <v>8</v>
      </c>
      <c r="I35" s="139">
        <v>0</v>
      </c>
      <c r="J35" s="139">
        <v>8</v>
      </c>
      <c r="K35" s="140">
        <v>0</v>
      </c>
      <c r="L35" t="s">
        <v>8</v>
      </c>
      <c r="M35" s="31">
        <f t="shared" si="87"/>
        <v>5184</v>
      </c>
      <c r="N35">
        <v>1</v>
      </c>
      <c r="O35" s="41">
        <f t="shared" si="88"/>
        <v>5344</v>
      </c>
      <c r="P35" s="41"/>
      <c r="Q35" s="108" t="s">
        <v>49</v>
      </c>
      <c r="R35" s="179" t="s">
        <v>95</v>
      </c>
      <c r="S35" s="186" t="str">
        <f t="shared" si="89"/>
        <v>BPD2009</v>
      </c>
      <c r="T35"/>
      <c r="U35"/>
      <c r="V35"/>
      <c r="W35"/>
      <c r="X35"/>
      <c r="Y35" s="85">
        <v>2009</v>
      </c>
      <c r="Z35" s="2">
        <f t="shared" si="90"/>
        <v>24</v>
      </c>
      <c r="AA35" s="2">
        <f t="shared" si="91"/>
        <v>8</v>
      </c>
      <c r="AB35" s="2">
        <f t="shared" si="92"/>
        <v>0</v>
      </c>
      <c r="AC35" s="2">
        <f t="shared" si="93"/>
        <v>8</v>
      </c>
      <c r="AD35" s="2">
        <f t="shared" si="94"/>
        <v>0</v>
      </c>
      <c r="AE35" s="3">
        <f t="shared" si="95"/>
        <v>160</v>
      </c>
      <c r="AF35" s="73"/>
      <c r="AG35" s="2"/>
      <c r="AH35" s="2"/>
      <c r="AJ35" s="80">
        <f t="shared" si="96"/>
        <v>0</v>
      </c>
      <c r="AK35" s="10">
        <f t="shared" si="97"/>
        <v>0</v>
      </c>
      <c r="AL35" s="10">
        <f t="shared" si="98"/>
        <v>0</v>
      </c>
      <c r="AM35" s="10">
        <f t="shared" si="99"/>
        <v>0</v>
      </c>
      <c r="AN35" s="10">
        <f t="shared" si="100"/>
        <v>0</v>
      </c>
      <c r="AO35" s="2">
        <f t="shared" si="101"/>
        <v>0</v>
      </c>
      <c r="AP35" s="73"/>
    </row>
    <row r="36" spans="1:42">
      <c r="A36" s="102" t="s">
        <v>135</v>
      </c>
      <c r="B36" s="40" t="s">
        <v>7</v>
      </c>
      <c r="C36">
        <v>10</v>
      </c>
      <c r="D36" s="40" t="s">
        <v>41</v>
      </c>
      <c r="E36" s="31">
        <v>8</v>
      </c>
      <c r="F36" s="128">
        <f t="shared" si="86"/>
        <v>80</v>
      </c>
      <c r="G36" s="139">
        <v>16</v>
      </c>
      <c r="H36" s="139">
        <v>4</v>
      </c>
      <c r="I36" s="139">
        <v>0</v>
      </c>
      <c r="J36" s="139">
        <v>2</v>
      </c>
      <c r="K36" s="140">
        <v>0</v>
      </c>
      <c r="L36" t="s">
        <v>8</v>
      </c>
      <c r="M36" s="31">
        <f t="shared" si="87"/>
        <v>2800</v>
      </c>
      <c r="N36">
        <v>1</v>
      </c>
      <c r="O36" s="41">
        <f t="shared" si="88"/>
        <v>2880</v>
      </c>
      <c r="P36" s="41"/>
      <c r="Q36" s="108" t="s">
        <v>49</v>
      </c>
      <c r="R36" s="179" t="s">
        <v>95</v>
      </c>
      <c r="S36" s="186" t="str">
        <f t="shared" ref="S36:S39" si="115">CONCATENATE(Q36,R36,Y36)</f>
        <v>BPD2009</v>
      </c>
      <c r="T36"/>
      <c r="U36"/>
      <c r="V36"/>
      <c r="W36"/>
      <c r="X36"/>
      <c r="Y36" s="85">
        <v>2009</v>
      </c>
      <c r="Z36" s="2">
        <f t="shared" ref="Z36:Z39" si="116">IF($Q36="B", (G36*$N36),0)</f>
        <v>16</v>
      </c>
      <c r="AA36" s="2">
        <f t="shared" ref="AA36:AA39" si="117">IF($Q36="B", (H36*$N36),0)</f>
        <v>4</v>
      </c>
      <c r="AB36" s="2">
        <f t="shared" ref="AB36:AB39" si="118">IF($Q36="B", (I36*$N36),0)</f>
        <v>0</v>
      </c>
      <c r="AC36" s="2">
        <f t="shared" ref="AC36:AC39" si="119">IF($Q36="B", (J36*$N36),0)</f>
        <v>2</v>
      </c>
      <c r="AD36" s="2">
        <f t="shared" ref="AD36:AD39" si="120">IF($Q36="B", (K36*$N36),0)</f>
        <v>0</v>
      </c>
      <c r="AE36" s="3">
        <f t="shared" ref="AE36:AE39" si="121">IF($Q36="B", (F36*$N36),0)</f>
        <v>80</v>
      </c>
      <c r="AF36" s="73"/>
      <c r="AG36" s="2"/>
      <c r="AH36" s="2"/>
      <c r="AJ36" s="80">
        <f t="shared" ref="AJ36:AJ39" si="122">IF($Q36="C", (G36*$N36),0)</f>
        <v>0</v>
      </c>
      <c r="AK36" s="10">
        <f t="shared" ref="AK36:AK39" si="123">IF($Q36="C", (H36*$N36),0)</f>
        <v>0</v>
      </c>
      <c r="AL36" s="10">
        <f t="shared" ref="AL36:AL39" si="124">IF($Q36="C", (I36*$N36),0)</f>
        <v>0</v>
      </c>
      <c r="AM36" s="10">
        <f t="shared" ref="AM36:AM39" si="125">IF($Q36="C", (J36*$N36),0)</f>
        <v>0</v>
      </c>
      <c r="AN36" s="10">
        <f t="shared" ref="AN36:AN39" si="126">IF($Q36="C", (K36*$N36),0)</f>
        <v>0</v>
      </c>
      <c r="AO36" s="2">
        <f t="shared" ref="AO36:AO39" si="127">IF($Q36="C", (F36*$N36),0)</f>
        <v>0</v>
      </c>
      <c r="AP36" s="73"/>
    </row>
    <row r="37" spans="1:42">
      <c r="A37" s="102" t="s">
        <v>134</v>
      </c>
      <c r="B37" s="40" t="s">
        <v>7</v>
      </c>
      <c r="C37">
        <v>5</v>
      </c>
      <c r="D37" s="40" t="s">
        <v>41</v>
      </c>
      <c r="E37" s="31">
        <v>8</v>
      </c>
      <c r="F37" s="128">
        <f t="shared" si="86"/>
        <v>40</v>
      </c>
      <c r="G37" s="139">
        <v>4</v>
      </c>
      <c r="H37" s="139">
        <v>0</v>
      </c>
      <c r="I37" s="139">
        <v>0</v>
      </c>
      <c r="J37" s="139">
        <v>1</v>
      </c>
      <c r="K37" s="140">
        <v>0</v>
      </c>
      <c r="L37" t="s">
        <v>8</v>
      </c>
      <c r="M37" s="31">
        <f t="shared" si="87"/>
        <v>658</v>
      </c>
      <c r="N37">
        <v>1</v>
      </c>
      <c r="O37" s="41">
        <f t="shared" si="88"/>
        <v>698</v>
      </c>
      <c r="P37" s="41"/>
      <c r="Q37" s="108" t="s">
        <v>49</v>
      </c>
      <c r="R37" s="179" t="s">
        <v>95</v>
      </c>
      <c r="S37" s="186" t="str">
        <f t="shared" si="115"/>
        <v>BPD2009</v>
      </c>
      <c r="T37"/>
      <c r="U37"/>
      <c r="V37"/>
      <c r="W37"/>
      <c r="X37"/>
      <c r="Y37" s="85">
        <v>2009</v>
      </c>
      <c r="Z37" s="2">
        <f t="shared" si="116"/>
        <v>4</v>
      </c>
      <c r="AA37" s="2">
        <f t="shared" si="117"/>
        <v>0</v>
      </c>
      <c r="AB37" s="2">
        <f t="shared" si="118"/>
        <v>0</v>
      </c>
      <c r="AC37" s="2">
        <f t="shared" si="119"/>
        <v>1</v>
      </c>
      <c r="AD37" s="2">
        <f t="shared" si="120"/>
        <v>0</v>
      </c>
      <c r="AE37" s="3">
        <f t="shared" si="121"/>
        <v>40</v>
      </c>
      <c r="AF37" s="73"/>
      <c r="AG37" s="2"/>
      <c r="AH37" s="2"/>
      <c r="AJ37" s="80">
        <f t="shared" si="122"/>
        <v>0</v>
      </c>
      <c r="AK37" s="10">
        <f t="shared" si="123"/>
        <v>0</v>
      </c>
      <c r="AL37" s="10">
        <f t="shared" si="124"/>
        <v>0</v>
      </c>
      <c r="AM37" s="10">
        <f t="shared" si="125"/>
        <v>0</v>
      </c>
      <c r="AN37" s="10">
        <f t="shared" si="126"/>
        <v>0</v>
      </c>
      <c r="AO37" s="2">
        <f t="shared" si="127"/>
        <v>0</v>
      </c>
      <c r="AP37" s="73"/>
    </row>
    <row r="38" spans="1:42">
      <c r="A38" s="102" t="s">
        <v>133</v>
      </c>
      <c r="B38" s="40" t="s">
        <v>7</v>
      </c>
      <c r="C38">
        <v>5</v>
      </c>
      <c r="D38" s="40" t="s">
        <v>41</v>
      </c>
      <c r="E38" s="31">
        <v>8</v>
      </c>
      <c r="F38" s="128">
        <f t="shared" si="86"/>
        <v>40</v>
      </c>
      <c r="G38" s="139">
        <v>8</v>
      </c>
      <c r="H38" s="139">
        <v>0</v>
      </c>
      <c r="I38" s="139">
        <v>0</v>
      </c>
      <c r="J38" s="139">
        <v>2</v>
      </c>
      <c r="K38" s="140">
        <v>0</v>
      </c>
      <c r="L38" t="s">
        <v>8</v>
      </c>
      <c r="M38" s="31">
        <f t="shared" si="87"/>
        <v>1316</v>
      </c>
      <c r="N38">
        <v>1</v>
      </c>
      <c r="O38" s="41">
        <f t="shared" si="88"/>
        <v>1356</v>
      </c>
      <c r="P38" s="41"/>
      <c r="Q38" s="108" t="s">
        <v>49</v>
      </c>
      <c r="R38" s="179" t="s">
        <v>95</v>
      </c>
      <c r="S38" s="186" t="str">
        <f t="shared" ref="S38" si="128">CONCATENATE(Q38,R38,Y38)</f>
        <v>BPD2009</v>
      </c>
      <c r="T38"/>
      <c r="U38"/>
      <c r="V38"/>
      <c r="W38"/>
      <c r="X38"/>
      <c r="Y38" s="85">
        <v>2009</v>
      </c>
      <c r="Z38" s="2">
        <f t="shared" ref="Z38" si="129">IF($Q38="B", (G38*$N38),0)</f>
        <v>8</v>
      </c>
      <c r="AA38" s="2">
        <f t="shared" ref="AA38" si="130">IF($Q38="B", (H38*$N38),0)</f>
        <v>0</v>
      </c>
      <c r="AB38" s="2">
        <f t="shared" ref="AB38" si="131">IF($Q38="B", (I38*$N38),0)</f>
        <v>0</v>
      </c>
      <c r="AC38" s="2">
        <f t="shared" ref="AC38" si="132">IF($Q38="B", (J38*$N38),0)</f>
        <v>2</v>
      </c>
      <c r="AD38" s="2">
        <f t="shared" ref="AD38" si="133">IF($Q38="B", (K38*$N38),0)</f>
        <v>0</v>
      </c>
      <c r="AE38" s="3">
        <f t="shared" ref="AE38" si="134">IF($Q38="B", (F38*$N38),0)</f>
        <v>40</v>
      </c>
      <c r="AF38" s="73"/>
      <c r="AG38" s="2"/>
      <c r="AH38" s="2"/>
      <c r="AJ38" s="80">
        <f t="shared" ref="AJ38" si="135">IF($Q38="C", (G38*$N38),0)</f>
        <v>0</v>
      </c>
      <c r="AK38" s="10">
        <f t="shared" ref="AK38" si="136">IF($Q38="C", (H38*$N38),0)</f>
        <v>0</v>
      </c>
      <c r="AL38" s="10">
        <f t="shared" ref="AL38" si="137">IF($Q38="C", (I38*$N38),0)</f>
        <v>0</v>
      </c>
      <c r="AM38" s="10">
        <f t="shared" ref="AM38" si="138">IF($Q38="C", (J38*$N38),0)</f>
        <v>0</v>
      </c>
      <c r="AN38" s="10">
        <f t="shared" ref="AN38" si="139">IF($Q38="C", (K38*$N38),0)</f>
        <v>0</v>
      </c>
      <c r="AO38" s="2">
        <f t="shared" ref="AO38" si="140">IF($Q38="C", (F38*$N38),0)</f>
        <v>0</v>
      </c>
      <c r="AP38" s="73"/>
    </row>
    <row r="39" spans="1:42">
      <c r="A39" s="102" t="s">
        <v>132</v>
      </c>
      <c r="B39" s="40" t="s">
        <v>7</v>
      </c>
      <c r="C39">
        <v>5</v>
      </c>
      <c r="D39" s="40" t="s">
        <v>41</v>
      </c>
      <c r="E39" s="31">
        <v>8</v>
      </c>
      <c r="F39" s="128">
        <f t="shared" si="86"/>
        <v>40</v>
      </c>
      <c r="G39" s="139">
        <v>24</v>
      </c>
      <c r="H39" s="139">
        <v>8</v>
      </c>
      <c r="I39" s="139">
        <v>0</v>
      </c>
      <c r="J39" s="139">
        <v>8</v>
      </c>
      <c r="K39" s="140">
        <v>0</v>
      </c>
      <c r="L39" t="s">
        <v>8</v>
      </c>
      <c r="M39" s="31">
        <f t="shared" si="87"/>
        <v>5184</v>
      </c>
      <c r="N39">
        <v>1</v>
      </c>
      <c r="O39" s="41">
        <f t="shared" si="88"/>
        <v>5224</v>
      </c>
      <c r="P39" s="41"/>
      <c r="Q39" s="108" t="s">
        <v>49</v>
      </c>
      <c r="R39" s="179" t="s">
        <v>95</v>
      </c>
      <c r="S39" s="186" t="str">
        <f t="shared" si="115"/>
        <v>BPD2009</v>
      </c>
      <c r="T39"/>
      <c r="U39"/>
      <c r="V39"/>
      <c r="W39"/>
      <c r="X39"/>
      <c r="Y39" s="85">
        <v>2009</v>
      </c>
      <c r="Z39" s="2">
        <f t="shared" si="116"/>
        <v>24</v>
      </c>
      <c r="AA39" s="2">
        <f t="shared" si="117"/>
        <v>8</v>
      </c>
      <c r="AB39" s="2">
        <f t="shared" si="118"/>
        <v>0</v>
      </c>
      <c r="AC39" s="2">
        <f t="shared" si="119"/>
        <v>8</v>
      </c>
      <c r="AD39" s="2">
        <f t="shared" si="120"/>
        <v>0</v>
      </c>
      <c r="AE39" s="3">
        <f t="shared" si="121"/>
        <v>40</v>
      </c>
      <c r="AF39" s="73"/>
      <c r="AG39" s="2"/>
      <c r="AH39" s="2"/>
      <c r="AJ39" s="80">
        <f t="shared" si="122"/>
        <v>0</v>
      </c>
      <c r="AK39" s="10">
        <f t="shared" si="123"/>
        <v>0</v>
      </c>
      <c r="AL39" s="10">
        <f t="shared" si="124"/>
        <v>0</v>
      </c>
      <c r="AM39" s="10">
        <f t="shared" si="125"/>
        <v>0</v>
      </c>
      <c r="AN39" s="10">
        <f t="shared" si="126"/>
        <v>0</v>
      </c>
      <c r="AO39" s="2">
        <f t="shared" si="127"/>
        <v>0</v>
      </c>
      <c r="AP39" s="73"/>
    </row>
    <row r="40" spans="1:42">
      <c r="A40" s="102" t="s">
        <v>200</v>
      </c>
      <c r="B40" s="40" t="s">
        <v>7</v>
      </c>
      <c r="C40">
        <v>20</v>
      </c>
      <c r="D40" s="40" t="s">
        <v>41</v>
      </c>
      <c r="E40" s="31">
        <v>8</v>
      </c>
      <c r="F40" s="128">
        <f t="shared" ref="F40:F43" si="141">E40*C40</f>
        <v>160</v>
      </c>
      <c r="G40" s="139">
        <v>24</v>
      </c>
      <c r="H40" s="139">
        <v>4</v>
      </c>
      <c r="I40" s="139">
        <v>0</v>
      </c>
      <c r="J40" s="139">
        <v>8</v>
      </c>
      <c r="K40" s="140">
        <v>0</v>
      </c>
      <c r="L40" t="s">
        <v>8</v>
      </c>
      <c r="M40" s="31">
        <f t="shared" ref="M40:M43" si="142">((Shop*G40)+(M_Tech*H40)+(CMM*I40)+(ENG*J40)+(DES*K40))*N40</f>
        <v>4716</v>
      </c>
      <c r="N40">
        <v>1</v>
      </c>
      <c r="O40" s="41">
        <f t="shared" ref="O40:O43" si="143">M40+(N40*F40)</f>
        <v>4876</v>
      </c>
      <c r="P40" s="41"/>
      <c r="Q40" s="108" t="s">
        <v>50</v>
      </c>
      <c r="R40" s="179" t="s">
        <v>95</v>
      </c>
      <c r="S40" s="186" t="str">
        <f t="shared" ref="S40:S43" si="144">CONCATENATE(Q40,R40,Y40)</f>
        <v>CPD2009</v>
      </c>
      <c r="T40"/>
      <c r="U40"/>
      <c r="V40"/>
      <c r="W40"/>
      <c r="X40"/>
      <c r="Y40" s="85">
        <v>2009</v>
      </c>
      <c r="Z40" s="2">
        <f t="shared" ref="Z40:Z43" si="145">IF($Q40="B", (G40*$N40),0)</f>
        <v>0</v>
      </c>
      <c r="AA40" s="2">
        <f t="shared" ref="AA40:AA43" si="146">IF($Q40="B", (H40*$N40),0)</f>
        <v>0</v>
      </c>
      <c r="AB40" s="2">
        <f t="shared" ref="AB40:AB43" si="147">IF($Q40="B", (I40*$N40),0)</f>
        <v>0</v>
      </c>
      <c r="AC40" s="2">
        <f t="shared" ref="AC40:AC43" si="148">IF($Q40="B", (J40*$N40),0)</f>
        <v>0</v>
      </c>
      <c r="AD40" s="2">
        <f t="shared" ref="AD40:AD43" si="149">IF($Q40="B", (K40*$N40),0)</f>
        <v>0</v>
      </c>
      <c r="AE40" s="3">
        <f t="shared" ref="AE40:AE43" si="150">IF($Q40="B", (F40*$N40),0)</f>
        <v>0</v>
      </c>
      <c r="AF40" s="73"/>
      <c r="AG40" s="2"/>
      <c r="AH40" s="2"/>
      <c r="AJ40" s="80">
        <f t="shared" ref="AJ40:AJ43" si="151">IF($Q40="C", (G40*$N40),0)</f>
        <v>24</v>
      </c>
      <c r="AK40" s="10">
        <f t="shared" ref="AK40:AK43" si="152">IF($Q40="C", (H40*$N40),0)</f>
        <v>4</v>
      </c>
      <c r="AL40" s="10">
        <f t="shared" ref="AL40:AL43" si="153">IF($Q40="C", (I40*$N40),0)</f>
        <v>0</v>
      </c>
      <c r="AM40" s="10">
        <f t="shared" ref="AM40:AM43" si="154">IF($Q40="C", (J40*$N40),0)</f>
        <v>8</v>
      </c>
      <c r="AN40" s="10">
        <f t="shared" ref="AN40:AN43" si="155">IF($Q40="C", (K40*$N40),0)</f>
        <v>0</v>
      </c>
      <c r="AO40" s="2">
        <f t="shared" ref="AO40:AO43" si="156">IF($Q40="C", (F40*$N40),0)</f>
        <v>160</v>
      </c>
      <c r="AP40" s="73"/>
    </row>
    <row r="41" spans="1:42">
      <c r="A41" s="102" t="s">
        <v>201</v>
      </c>
      <c r="B41" s="40" t="s">
        <v>7</v>
      </c>
      <c r="C41">
        <v>5</v>
      </c>
      <c r="D41" s="40" t="s">
        <v>41</v>
      </c>
      <c r="E41" s="31">
        <v>8</v>
      </c>
      <c r="F41" s="128">
        <f t="shared" si="141"/>
        <v>40</v>
      </c>
      <c r="G41" s="139">
        <v>8</v>
      </c>
      <c r="H41" s="139">
        <v>2</v>
      </c>
      <c r="I41" s="139">
        <v>0</v>
      </c>
      <c r="J41" s="139">
        <v>0</v>
      </c>
      <c r="K41" s="140">
        <v>0</v>
      </c>
      <c r="L41" t="s">
        <v>8</v>
      </c>
      <c r="M41" s="31">
        <f t="shared" si="142"/>
        <v>1250</v>
      </c>
      <c r="N41">
        <v>1</v>
      </c>
      <c r="O41" s="41">
        <f t="shared" si="143"/>
        <v>1290</v>
      </c>
      <c r="P41" s="41"/>
      <c r="Q41" s="108" t="s">
        <v>50</v>
      </c>
      <c r="R41" s="179" t="s">
        <v>95</v>
      </c>
      <c r="S41" s="186" t="str">
        <f t="shared" si="144"/>
        <v>CPD2009</v>
      </c>
      <c r="T41"/>
      <c r="U41"/>
      <c r="V41"/>
      <c r="W41"/>
      <c r="X41"/>
      <c r="Y41" s="85">
        <v>2009</v>
      </c>
      <c r="Z41" s="2">
        <f t="shared" si="145"/>
        <v>0</v>
      </c>
      <c r="AA41" s="2">
        <f t="shared" si="146"/>
        <v>0</v>
      </c>
      <c r="AB41" s="2">
        <f t="shared" si="147"/>
        <v>0</v>
      </c>
      <c r="AC41" s="2">
        <f t="shared" si="148"/>
        <v>0</v>
      </c>
      <c r="AD41" s="2">
        <f t="shared" si="149"/>
        <v>0</v>
      </c>
      <c r="AE41" s="3">
        <f t="shared" si="150"/>
        <v>0</v>
      </c>
      <c r="AF41" s="73"/>
      <c r="AG41" s="2"/>
      <c r="AH41" s="2"/>
      <c r="AJ41" s="80">
        <f t="shared" si="151"/>
        <v>8</v>
      </c>
      <c r="AK41" s="10">
        <f t="shared" si="152"/>
        <v>2</v>
      </c>
      <c r="AL41" s="10">
        <f t="shared" si="153"/>
        <v>0</v>
      </c>
      <c r="AM41" s="10">
        <f t="shared" si="154"/>
        <v>0</v>
      </c>
      <c r="AN41" s="10">
        <f t="shared" si="155"/>
        <v>0</v>
      </c>
      <c r="AO41" s="2">
        <f t="shared" si="156"/>
        <v>40</v>
      </c>
      <c r="AP41" s="73"/>
    </row>
    <row r="42" spans="1:42">
      <c r="A42" s="102" t="s">
        <v>202</v>
      </c>
      <c r="B42" s="40" t="s">
        <v>7</v>
      </c>
      <c r="C42">
        <v>5</v>
      </c>
      <c r="D42" s="40" t="s">
        <v>41</v>
      </c>
      <c r="E42" s="31">
        <v>8</v>
      </c>
      <c r="F42" s="128">
        <f t="shared" si="141"/>
        <v>40</v>
      </c>
      <c r="G42" s="139">
        <v>16</v>
      </c>
      <c r="H42" s="139">
        <v>0</v>
      </c>
      <c r="I42" s="139">
        <v>0</v>
      </c>
      <c r="J42" s="139">
        <v>2</v>
      </c>
      <c r="K42" s="140">
        <v>0</v>
      </c>
      <c r="L42" t="s">
        <v>8</v>
      </c>
      <c r="M42" s="31">
        <f t="shared" si="142"/>
        <v>2332</v>
      </c>
      <c r="N42">
        <v>1</v>
      </c>
      <c r="O42" s="41">
        <f t="shared" si="143"/>
        <v>2372</v>
      </c>
      <c r="P42" s="41"/>
      <c r="Q42" s="108" t="s">
        <v>50</v>
      </c>
      <c r="R42" s="179" t="s">
        <v>95</v>
      </c>
      <c r="S42" s="186" t="str">
        <f t="shared" si="144"/>
        <v>CPD2009</v>
      </c>
      <c r="T42"/>
      <c r="U42"/>
      <c r="V42"/>
      <c r="W42"/>
      <c r="X42"/>
      <c r="Y42" s="85">
        <v>2009</v>
      </c>
      <c r="Z42" s="2">
        <f t="shared" si="145"/>
        <v>0</v>
      </c>
      <c r="AA42" s="2">
        <f t="shared" si="146"/>
        <v>0</v>
      </c>
      <c r="AB42" s="2">
        <f t="shared" si="147"/>
        <v>0</v>
      </c>
      <c r="AC42" s="2">
        <f t="shared" si="148"/>
        <v>0</v>
      </c>
      <c r="AD42" s="2">
        <f t="shared" si="149"/>
        <v>0</v>
      </c>
      <c r="AE42" s="3">
        <f t="shared" si="150"/>
        <v>0</v>
      </c>
      <c r="AF42" s="73"/>
      <c r="AG42" s="2"/>
      <c r="AH42" s="2"/>
      <c r="AJ42" s="80">
        <f t="shared" si="151"/>
        <v>16</v>
      </c>
      <c r="AK42" s="10">
        <f t="shared" si="152"/>
        <v>0</v>
      </c>
      <c r="AL42" s="10">
        <f t="shared" si="153"/>
        <v>0</v>
      </c>
      <c r="AM42" s="10">
        <f t="shared" si="154"/>
        <v>2</v>
      </c>
      <c r="AN42" s="10">
        <f t="shared" si="155"/>
        <v>0</v>
      </c>
      <c r="AO42" s="2">
        <f t="shared" si="156"/>
        <v>40</v>
      </c>
      <c r="AP42" s="73"/>
    </row>
    <row r="43" spans="1:42">
      <c r="A43" s="102" t="s">
        <v>203</v>
      </c>
      <c r="B43" s="40" t="s">
        <v>7</v>
      </c>
      <c r="C43">
        <v>20</v>
      </c>
      <c r="D43" s="40" t="s">
        <v>41</v>
      </c>
      <c r="E43" s="31">
        <v>8</v>
      </c>
      <c r="F43" s="128">
        <f t="shared" si="141"/>
        <v>160</v>
      </c>
      <c r="G43" s="139">
        <v>24</v>
      </c>
      <c r="H43" s="139">
        <v>8</v>
      </c>
      <c r="I43" s="139">
        <v>0</v>
      </c>
      <c r="J43" s="139">
        <v>8</v>
      </c>
      <c r="K43" s="140">
        <v>0</v>
      </c>
      <c r="L43" t="s">
        <v>8</v>
      </c>
      <c r="M43" s="31">
        <f t="shared" si="142"/>
        <v>5184</v>
      </c>
      <c r="N43">
        <v>1</v>
      </c>
      <c r="O43" s="41">
        <f t="shared" si="143"/>
        <v>5344</v>
      </c>
      <c r="P43" s="41"/>
      <c r="Q43" s="108" t="s">
        <v>50</v>
      </c>
      <c r="R43" s="179" t="s">
        <v>95</v>
      </c>
      <c r="S43" s="186" t="str">
        <f t="shared" si="144"/>
        <v>CPD2009</v>
      </c>
      <c r="T43"/>
      <c r="U43"/>
      <c r="V43"/>
      <c r="W43"/>
      <c r="X43"/>
      <c r="Y43" s="85">
        <v>2009</v>
      </c>
      <c r="Z43" s="2">
        <f t="shared" si="145"/>
        <v>0</v>
      </c>
      <c r="AA43" s="2">
        <f t="shared" si="146"/>
        <v>0</v>
      </c>
      <c r="AB43" s="2">
        <f t="shared" si="147"/>
        <v>0</v>
      </c>
      <c r="AC43" s="2">
        <f t="shared" si="148"/>
        <v>0</v>
      </c>
      <c r="AD43" s="2">
        <f t="shared" si="149"/>
        <v>0</v>
      </c>
      <c r="AE43" s="3">
        <f t="shared" si="150"/>
        <v>0</v>
      </c>
      <c r="AF43" s="73"/>
      <c r="AG43" s="2"/>
      <c r="AH43" s="2"/>
      <c r="AJ43" s="80">
        <f t="shared" si="151"/>
        <v>24</v>
      </c>
      <c r="AK43" s="10">
        <f t="shared" si="152"/>
        <v>8</v>
      </c>
      <c r="AL43" s="10">
        <f t="shared" si="153"/>
        <v>0</v>
      </c>
      <c r="AM43" s="10">
        <f t="shared" si="154"/>
        <v>8</v>
      </c>
      <c r="AN43" s="10">
        <f t="shared" si="155"/>
        <v>0</v>
      </c>
      <c r="AO43" s="2">
        <f t="shared" si="156"/>
        <v>160</v>
      </c>
      <c r="AP43" s="73"/>
    </row>
    <row r="44" spans="1:42">
      <c r="A44" s="102" t="s">
        <v>204</v>
      </c>
      <c r="B44" s="40" t="s">
        <v>7</v>
      </c>
      <c r="C44">
        <v>40</v>
      </c>
      <c r="D44" s="40" t="s">
        <v>41</v>
      </c>
      <c r="E44" s="31">
        <v>8</v>
      </c>
      <c r="F44" s="128">
        <f t="shared" ref="F44:F46" si="157">E44*C44</f>
        <v>320</v>
      </c>
      <c r="G44" s="139">
        <v>24</v>
      </c>
      <c r="H44" s="139">
        <v>4</v>
      </c>
      <c r="I44" s="139">
        <v>0</v>
      </c>
      <c r="J44" s="139">
        <v>8</v>
      </c>
      <c r="K44" s="140">
        <v>0</v>
      </c>
      <c r="L44" t="s">
        <v>8</v>
      </c>
      <c r="M44" s="31">
        <f t="shared" ref="M44:M46" si="158">((Shop*G44)+(M_Tech*H44)+(CMM*I44)+(ENG*J44)+(DES*K44))*N44</f>
        <v>4716</v>
      </c>
      <c r="N44">
        <v>1</v>
      </c>
      <c r="O44" s="41">
        <f t="shared" ref="O44:O46" si="159">M44+(N44*F44)</f>
        <v>5036</v>
      </c>
      <c r="P44" s="41"/>
      <c r="Q44" s="108" t="s">
        <v>49</v>
      </c>
      <c r="R44" s="179" t="s">
        <v>95</v>
      </c>
      <c r="S44" s="186" t="str">
        <f t="shared" ref="S44:S46" si="160">CONCATENATE(Q44,R44,Y44)</f>
        <v>BPD2009</v>
      </c>
      <c r="T44"/>
      <c r="U44"/>
      <c r="V44"/>
      <c r="W44"/>
      <c r="X44"/>
      <c r="Y44" s="85">
        <v>2009</v>
      </c>
      <c r="Z44" s="2">
        <f t="shared" ref="Z44:Z46" si="161">IF($Q44="B", (G44*$N44),0)</f>
        <v>24</v>
      </c>
      <c r="AA44" s="2">
        <f t="shared" ref="AA44:AA46" si="162">IF($Q44="B", (H44*$N44),0)</f>
        <v>4</v>
      </c>
      <c r="AB44" s="2">
        <f t="shared" ref="AB44:AB46" si="163">IF($Q44="B", (I44*$N44),0)</f>
        <v>0</v>
      </c>
      <c r="AC44" s="2">
        <f t="shared" ref="AC44:AC46" si="164">IF($Q44="B", (J44*$N44),0)</f>
        <v>8</v>
      </c>
      <c r="AD44" s="2">
        <f t="shared" ref="AD44:AD46" si="165">IF($Q44="B", (K44*$N44),0)</f>
        <v>0</v>
      </c>
      <c r="AE44" s="3">
        <f t="shared" ref="AE44:AE46" si="166">IF($Q44="B", (F44*$N44),0)</f>
        <v>320</v>
      </c>
      <c r="AF44" s="73"/>
      <c r="AG44" s="2"/>
      <c r="AH44" s="2"/>
      <c r="AJ44" s="80">
        <f t="shared" ref="AJ44:AJ46" si="167">IF($Q44="C", (G44*$N44),0)</f>
        <v>0</v>
      </c>
      <c r="AK44" s="10">
        <f t="shared" ref="AK44:AK46" si="168">IF($Q44="C", (H44*$N44),0)</f>
        <v>0</v>
      </c>
      <c r="AL44" s="10">
        <f t="shared" ref="AL44:AL46" si="169">IF($Q44="C", (I44*$N44),0)</f>
        <v>0</v>
      </c>
      <c r="AM44" s="10">
        <f t="shared" ref="AM44:AM46" si="170">IF($Q44="C", (J44*$N44),0)</f>
        <v>0</v>
      </c>
      <c r="AN44" s="10">
        <f t="shared" ref="AN44:AN46" si="171">IF($Q44="C", (K44*$N44),0)</f>
        <v>0</v>
      </c>
      <c r="AO44" s="2">
        <f t="shared" ref="AO44:AO46" si="172">IF($Q44="C", (F44*$N44),0)</f>
        <v>0</v>
      </c>
      <c r="AP44" s="73"/>
    </row>
    <row r="45" spans="1:42">
      <c r="A45" s="102" t="s">
        <v>205</v>
      </c>
      <c r="B45" s="40" t="s">
        <v>7</v>
      </c>
      <c r="C45">
        <v>10</v>
      </c>
      <c r="D45" s="40" t="s">
        <v>41</v>
      </c>
      <c r="E45" s="31">
        <v>8</v>
      </c>
      <c r="F45" s="128">
        <f t="shared" si="157"/>
        <v>80</v>
      </c>
      <c r="G45" s="139">
        <v>8</v>
      </c>
      <c r="H45" s="139">
        <v>2</v>
      </c>
      <c r="I45" s="139">
        <v>0</v>
      </c>
      <c r="J45" s="139">
        <v>0</v>
      </c>
      <c r="K45" s="140">
        <v>0</v>
      </c>
      <c r="L45" t="s">
        <v>8</v>
      </c>
      <c r="M45" s="31">
        <f t="shared" si="158"/>
        <v>1250</v>
      </c>
      <c r="N45">
        <v>1</v>
      </c>
      <c r="O45" s="41">
        <f t="shared" si="159"/>
        <v>1330</v>
      </c>
      <c r="P45" s="41"/>
      <c r="Q45" s="108" t="s">
        <v>49</v>
      </c>
      <c r="R45" s="179" t="s">
        <v>95</v>
      </c>
      <c r="S45" s="186" t="str">
        <f t="shared" si="160"/>
        <v>BPD2009</v>
      </c>
      <c r="T45"/>
      <c r="U45"/>
      <c r="V45"/>
      <c r="W45"/>
      <c r="X45"/>
      <c r="Y45" s="85">
        <v>2009</v>
      </c>
      <c r="Z45" s="2">
        <f t="shared" si="161"/>
        <v>8</v>
      </c>
      <c r="AA45" s="2">
        <f t="shared" si="162"/>
        <v>2</v>
      </c>
      <c r="AB45" s="2">
        <f t="shared" si="163"/>
        <v>0</v>
      </c>
      <c r="AC45" s="2">
        <f t="shared" si="164"/>
        <v>0</v>
      </c>
      <c r="AD45" s="2">
        <f t="shared" si="165"/>
        <v>0</v>
      </c>
      <c r="AE45" s="3">
        <f t="shared" si="166"/>
        <v>80</v>
      </c>
      <c r="AF45" s="73"/>
      <c r="AG45" s="2"/>
      <c r="AH45" s="2"/>
      <c r="AJ45" s="80">
        <f t="shared" si="167"/>
        <v>0</v>
      </c>
      <c r="AK45" s="10">
        <f t="shared" si="168"/>
        <v>0</v>
      </c>
      <c r="AL45" s="10">
        <f t="shared" si="169"/>
        <v>0</v>
      </c>
      <c r="AM45" s="10">
        <f t="shared" si="170"/>
        <v>0</v>
      </c>
      <c r="AN45" s="10">
        <f t="shared" si="171"/>
        <v>0</v>
      </c>
      <c r="AO45" s="2">
        <f t="shared" si="172"/>
        <v>0</v>
      </c>
      <c r="AP45" s="73"/>
    </row>
    <row r="46" spans="1:42">
      <c r="A46" s="102" t="s">
        <v>206</v>
      </c>
      <c r="B46" s="40" t="s">
        <v>7</v>
      </c>
      <c r="C46">
        <v>5</v>
      </c>
      <c r="D46" s="40" t="s">
        <v>41</v>
      </c>
      <c r="E46" s="31">
        <v>8</v>
      </c>
      <c r="F46" s="128">
        <f t="shared" si="157"/>
        <v>40</v>
      </c>
      <c r="G46" s="139">
        <v>16</v>
      </c>
      <c r="H46" s="139">
        <v>0</v>
      </c>
      <c r="I46" s="139">
        <v>0</v>
      </c>
      <c r="J46" s="139">
        <v>2</v>
      </c>
      <c r="K46" s="140">
        <v>0</v>
      </c>
      <c r="L46" t="s">
        <v>8</v>
      </c>
      <c r="M46" s="31">
        <f t="shared" si="158"/>
        <v>2332</v>
      </c>
      <c r="N46">
        <v>1</v>
      </c>
      <c r="O46" s="41">
        <f t="shared" si="159"/>
        <v>2372</v>
      </c>
      <c r="P46" s="41"/>
      <c r="Q46" s="108" t="s">
        <v>49</v>
      </c>
      <c r="R46" s="179" t="s">
        <v>95</v>
      </c>
      <c r="S46" s="186" t="str">
        <f t="shared" si="160"/>
        <v>BPD2009</v>
      </c>
      <c r="T46"/>
      <c r="U46"/>
      <c r="V46"/>
      <c r="W46"/>
      <c r="X46"/>
      <c r="Y46" s="85">
        <v>2009</v>
      </c>
      <c r="Z46" s="2">
        <f t="shared" si="161"/>
        <v>16</v>
      </c>
      <c r="AA46" s="2">
        <f t="shared" si="162"/>
        <v>0</v>
      </c>
      <c r="AB46" s="2">
        <f t="shared" si="163"/>
        <v>0</v>
      </c>
      <c r="AC46" s="2">
        <f t="shared" si="164"/>
        <v>2</v>
      </c>
      <c r="AD46" s="2">
        <f t="shared" si="165"/>
        <v>0</v>
      </c>
      <c r="AE46" s="3">
        <f t="shared" si="166"/>
        <v>40</v>
      </c>
      <c r="AF46" s="73"/>
      <c r="AG46" s="2"/>
      <c r="AH46" s="2"/>
      <c r="AJ46" s="80">
        <f t="shared" si="167"/>
        <v>0</v>
      </c>
      <c r="AK46" s="10">
        <f t="shared" si="168"/>
        <v>0</v>
      </c>
      <c r="AL46" s="10">
        <f t="shared" si="169"/>
        <v>0</v>
      </c>
      <c r="AM46" s="10">
        <f t="shared" si="170"/>
        <v>0</v>
      </c>
      <c r="AN46" s="10">
        <f t="shared" si="171"/>
        <v>0</v>
      </c>
      <c r="AO46" s="2">
        <f t="shared" si="172"/>
        <v>0</v>
      </c>
      <c r="AP46" s="73"/>
    </row>
    <row r="47" spans="1:42">
      <c r="A47" s="103" t="s">
        <v>136</v>
      </c>
      <c r="E47" s="120"/>
      <c r="F47" s="129"/>
      <c r="G47" s="143"/>
      <c r="H47" s="143"/>
      <c r="I47" s="143"/>
      <c r="J47" s="143"/>
      <c r="K47" s="144"/>
      <c r="L47" s="169" t="s">
        <v>80</v>
      </c>
      <c r="M47" s="170">
        <f>SUMIF(Q32:Q46,"B",M32:M46)</f>
        <v>31738</v>
      </c>
      <c r="N47" s="169" t="s">
        <v>80</v>
      </c>
      <c r="O47" s="41"/>
      <c r="P47" s="41"/>
      <c r="Q47" s="108"/>
      <c r="R47" s="179"/>
      <c r="S47" s="186"/>
      <c r="T47"/>
      <c r="U47"/>
      <c r="V47"/>
      <c r="W47"/>
      <c r="X47"/>
      <c r="Y47" s="85"/>
      <c r="Z47" s="10"/>
      <c r="AA47" s="10"/>
      <c r="AB47" s="29"/>
      <c r="AC47" s="10"/>
      <c r="AD47" s="10"/>
      <c r="AE47" s="3"/>
      <c r="AF47" s="73"/>
      <c r="AG47" s="2"/>
      <c r="AH47" s="2"/>
      <c r="AJ47" s="80"/>
      <c r="AK47" s="10"/>
      <c r="AL47" s="10"/>
      <c r="AM47" s="10"/>
      <c r="AN47" s="10"/>
      <c r="AO47" s="2"/>
      <c r="AP47" s="73"/>
    </row>
    <row r="48" spans="1:42">
      <c r="A48" s="102" t="s">
        <v>212</v>
      </c>
      <c r="B48" s="40" t="s">
        <v>72</v>
      </c>
      <c r="C48">
        <v>0</v>
      </c>
      <c r="D48" s="40" t="s">
        <v>9</v>
      </c>
      <c r="E48" s="31">
        <v>0</v>
      </c>
      <c r="F48" s="128">
        <f t="shared" ref="F48:F59" si="173">E48*C48</f>
        <v>0</v>
      </c>
      <c r="G48" s="139">
        <v>4</v>
      </c>
      <c r="H48" s="139">
        <v>8</v>
      </c>
      <c r="I48" s="139">
        <v>0</v>
      </c>
      <c r="J48" s="139">
        <v>2</v>
      </c>
      <c r="K48" s="140">
        <v>0</v>
      </c>
      <c r="L48" t="s">
        <v>8</v>
      </c>
      <c r="M48" s="31">
        <f t="shared" ref="M48:M59" si="174">((Shop*G48)+(M_Tech*H48)+(CMM*I48)+(ENG*J48)+(DES*K48))*N48</f>
        <v>6976</v>
      </c>
      <c r="N48">
        <v>4</v>
      </c>
      <c r="O48" s="41">
        <f t="shared" ref="O48:O59" si="175">M48+(N48*F48)</f>
        <v>6976</v>
      </c>
      <c r="P48" s="41"/>
      <c r="Q48" s="108" t="s">
        <v>49</v>
      </c>
      <c r="R48" s="179" t="s">
        <v>95</v>
      </c>
      <c r="S48" s="186" t="str">
        <f t="shared" ref="S48:S53" si="176">CONCATENATE(Q48,R48,Y48)</f>
        <v>BPD2009</v>
      </c>
      <c r="T48"/>
      <c r="U48"/>
      <c r="V48"/>
      <c r="W48"/>
      <c r="X48"/>
      <c r="Y48" s="85">
        <v>2009</v>
      </c>
      <c r="Z48" s="2">
        <f t="shared" ref="Z48:Z53" si="177">IF($Q48="B", (G48*$N48),0)</f>
        <v>16</v>
      </c>
      <c r="AA48" s="2">
        <f t="shared" ref="AA48:AA53" si="178">IF($Q48="B", (H48*$N48),0)</f>
        <v>32</v>
      </c>
      <c r="AB48" s="2">
        <f t="shared" ref="AB48:AB53" si="179">IF($Q48="B", (I48*$N48),0)</f>
        <v>0</v>
      </c>
      <c r="AC48" s="2">
        <f t="shared" ref="AC48:AC53" si="180">IF($Q48="B", (J48*$N48),0)</f>
        <v>8</v>
      </c>
      <c r="AD48" s="2">
        <f t="shared" ref="AD48:AD53" si="181">IF($Q48="B", (K48*$N48),0)</f>
        <v>0</v>
      </c>
      <c r="AE48" s="3">
        <f t="shared" ref="AE48:AE53" si="182">IF($Q48="B", (F48*$N48),0)</f>
        <v>0</v>
      </c>
      <c r="AF48" s="73"/>
      <c r="AG48" s="2"/>
      <c r="AH48" s="2"/>
      <c r="AJ48" s="80">
        <f t="shared" ref="AJ48:AJ53" si="183">IF($Q48="C", (G48*$N48),0)</f>
        <v>0</v>
      </c>
      <c r="AK48" s="10">
        <f t="shared" ref="AK48:AK53" si="184">IF($Q48="C", (H48*$N48),0)</f>
        <v>0</v>
      </c>
      <c r="AL48" s="10">
        <f t="shared" ref="AL48:AL53" si="185">IF($Q48="C", (I48*$N48),0)</f>
        <v>0</v>
      </c>
      <c r="AM48" s="10">
        <f t="shared" ref="AM48:AM53" si="186">IF($Q48="C", (J48*$N48),0)</f>
        <v>0</v>
      </c>
      <c r="AN48" s="10">
        <f t="shared" ref="AN48:AN53" si="187">IF($Q48="C", (K48*$N48),0)</f>
        <v>0</v>
      </c>
      <c r="AO48" s="2">
        <f t="shared" ref="AO48:AO53" si="188">IF($Q48="C", (F48*$N48),0)</f>
        <v>0</v>
      </c>
      <c r="AP48" s="73"/>
    </row>
    <row r="49" spans="1:42">
      <c r="A49" s="102" t="s">
        <v>217</v>
      </c>
      <c r="B49" s="40" t="s">
        <v>72</v>
      </c>
      <c r="C49">
        <v>0</v>
      </c>
      <c r="D49" s="40" t="s">
        <v>9</v>
      </c>
      <c r="E49" s="31">
        <v>0</v>
      </c>
      <c r="F49" s="128">
        <f t="shared" si="173"/>
        <v>0</v>
      </c>
      <c r="G49" s="139">
        <v>4</v>
      </c>
      <c r="H49" s="139">
        <v>8</v>
      </c>
      <c r="I49" s="139">
        <v>0</v>
      </c>
      <c r="J49" s="139">
        <v>2</v>
      </c>
      <c r="K49" s="140">
        <v>0</v>
      </c>
      <c r="L49" t="s">
        <v>8</v>
      </c>
      <c r="M49" s="31">
        <f t="shared" si="174"/>
        <v>6976</v>
      </c>
      <c r="N49">
        <v>4</v>
      </c>
      <c r="O49" s="41">
        <f t="shared" si="175"/>
        <v>6976</v>
      </c>
      <c r="P49" s="41"/>
      <c r="Q49" s="108" t="s">
        <v>49</v>
      </c>
      <c r="R49" s="179" t="s">
        <v>95</v>
      </c>
      <c r="S49" s="186" t="str">
        <f t="shared" si="176"/>
        <v>BPD2009</v>
      </c>
      <c r="T49"/>
      <c r="U49"/>
      <c r="V49"/>
      <c r="W49"/>
      <c r="X49"/>
      <c r="Y49" s="85">
        <v>2009</v>
      </c>
      <c r="Z49" s="2">
        <f t="shared" si="177"/>
        <v>16</v>
      </c>
      <c r="AA49" s="2">
        <f t="shared" si="178"/>
        <v>32</v>
      </c>
      <c r="AB49" s="2">
        <f t="shared" si="179"/>
        <v>0</v>
      </c>
      <c r="AC49" s="2">
        <f t="shared" si="180"/>
        <v>8</v>
      </c>
      <c r="AD49" s="2">
        <f t="shared" si="181"/>
        <v>0</v>
      </c>
      <c r="AE49" s="3">
        <f t="shared" si="182"/>
        <v>0</v>
      </c>
      <c r="AF49" s="73"/>
      <c r="AG49" s="2"/>
      <c r="AH49" s="2"/>
      <c r="AJ49" s="80">
        <f t="shared" si="183"/>
        <v>0</v>
      </c>
      <c r="AK49" s="10">
        <f t="shared" si="184"/>
        <v>0</v>
      </c>
      <c r="AL49" s="10">
        <f t="shared" si="185"/>
        <v>0</v>
      </c>
      <c r="AM49" s="10">
        <f t="shared" si="186"/>
        <v>0</v>
      </c>
      <c r="AN49" s="10">
        <f t="shared" si="187"/>
        <v>0</v>
      </c>
      <c r="AO49" s="2">
        <f t="shared" si="188"/>
        <v>0</v>
      </c>
      <c r="AP49" s="73"/>
    </row>
    <row r="50" spans="1:42">
      <c r="A50" s="102" t="s">
        <v>216</v>
      </c>
      <c r="B50" s="40" t="s">
        <v>72</v>
      </c>
      <c r="C50">
        <v>0</v>
      </c>
      <c r="D50" s="40" t="s">
        <v>9</v>
      </c>
      <c r="E50" s="31">
        <v>0</v>
      </c>
      <c r="F50" s="128">
        <f t="shared" ref="F50:F51" si="189">E50*C50</f>
        <v>0</v>
      </c>
      <c r="G50" s="139">
        <v>4</v>
      </c>
      <c r="H50" s="139">
        <v>8</v>
      </c>
      <c r="I50" s="139">
        <v>0</v>
      </c>
      <c r="J50" s="139">
        <v>2</v>
      </c>
      <c r="K50" s="140">
        <v>0</v>
      </c>
      <c r="L50" t="s">
        <v>8</v>
      </c>
      <c r="M50" s="31">
        <f t="shared" ref="M50:M51" si="190">((Shop*G50)+(M_Tech*H50)+(CMM*I50)+(ENG*J50)+(DES*K50))*N50</f>
        <v>6976</v>
      </c>
      <c r="N50">
        <v>4</v>
      </c>
      <c r="O50" s="41">
        <f t="shared" ref="O50:O51" si="191">M50+(N50*F50)</f>
        <v>6976</v>
      </c>
      <c r="P50" s="41"/>
      <c r="Q50" s="108" t="s">
        <v>50</v>
      </c>
      <c r="R50" s="179" t="s">
        <v>95</v>
      </c>
      <c r="S50" s="186" t="str">
        <f t="shared" ref="S50:S51" si="192">CONCATENATE(Q50,R50,Y50)</f>
        <v>CPD2009</v>
      </c>
      <c r="T50"/>
      <c r="U50"/>
      <c r="V50"/>
      <c r="W50"/>
      <c r="X50"/>
      <c r="Y50" s="85">
        <v>2009</v>
      </c>
      <c r="Z50" s="2">
        <f t="shared" ref="Z50:Z51" si="193">IF($Q50="B", (G50*$N50),0)</f>
        <v>0</v>
      </c>
      <c r="AA50" s="2">
        <f t="shared" ref="AA50:AA51" si="194">IF($Q50="B", (H50*$N50),0)</f>
        <v>0</v>
      </c>
      <c r="AB50" s="2">
        <f t="shared" ref="AB50:AB51" si="195">IF($Q50="B", (I50*$N50),0)</f>
        <v>0</v>
      </c>
      <c r="AC50" s="2">
        <f t="shared" ref="AC50:AC51" si="196">IF($Q50="B", (J50*$N50),0)</f>
        <v>0</v>
      </c>
      <c r="AD50" s="2">
        <f t="shared" ref="AD50:AD51" si="197">IF($Q50="B", (K50*$N50),0)</f>
        <v>0</v>
      </c>
      <c r="AE50" s="3">
        <f t="shared" ref="AE50:AE51" si="198">IF($Q50="B", (F50*$N50),0)</f>
        <v>0</v>
      </c>
      <c r="AF50" s="73"/>
      <c r="AG50" s="2"/>
      <c r="AH50" s="2"/>
      <c r="AJ50" s="80">
        <f t="shared" ref="AJ50:AJ51" si="199">IF($Q50="C", (G50*$N50),0)</f>
        <v>16</v>
      </c>
      <c r="AK50" s="10">
        <f t="shared" ref="AK50:AK51" si="200">IF($Q50="C", (H50*$N50),0)</f>
        <v>32</v>
      </c>
      <c r="AL50" s="10">
        <f t="shared" ref="AL50:AL51" si="201">IF($Q50="C", (I50*$N50),0)</f>
        <v>0</v>
      </c>
      <c r="AM50" s="10">
        <f t="shared" ref="AM50:AM51" si="202">IF($Q50="C", (J50*$N50),0)</f>
        <v>8</v>
      </c>
      <c r="AN50" s="10">
        <f t="shared" ref="AN50:AN51" si="203">IF($Q50="C", (K50*$N50),0)</f>
        <v>0</v>
      </c>
      <c r="AO50" s="2">
        <f t="shared" ref="AO50:AO51" si="204">IF($Q50="C", (F50*$N50),0)</f>
        <v>0</v>
      </c>
      <c r="AP50" s="73"/>
    </row>
    <row r="51" spans="1:42">
      <c r="A51" s="102" t="s">
        <v>218</v>
      </c>
      <c r="B51" s="40" t="s">
        <v>72</v>
      </c>
      <c r="C51">
        <v>0</v>
      </c>
      <c r="D51" s="40" t="s">
        <v>9</v>
      </c>
      <c r="E51" s="31">
        <v>0</v>
      </c>
      <c r="F51" s="128">
        <f t="shared" si="189"/>
        <v>0</v>
      </c>
      <c r="G51" s="139">
        <v>4</v>
      </c>
      <c r="H51" s="139">
        <v>8</v>
      </c>
      <c r="I51" s="139">
        <v>0</v>
      </c>
      <c r="J51" s="139">
        <v>2</v>
      </c>
      <c r="K51" s="140">
        <v>0</v>
      </c>
      <c r="L51" t="s">
        <v>8</v>
      </c>
      <c r="M51" s="31">
        <f t="shared" si="190"/>
        <v>6976</v>
      </c>
      <c r="N51">
        <v>4</v>
      </c>
      <c r="O51" s="41">
        <f t="shared" si="191"/>
        <v>6976</v>
      </c>
      <c r="P51" s="41"/>
      <c r="Q51" s="108" t="s">
        <v>49</v>
      </c>
      <c r="R51" s="179" t="s">
        <v>95</v>
      </c>
      <c r="S51" s="186" t="str">
        <f t="shared" si="192"/>
        <v>BPD2009</v>
      </c>
      <c r="T51"/>
      <c r="U51"/>
      <c r="V51"/>
      <c r="W51"/>
      <c r="X51"/>
      <c r="Y51" s="85">
        <v>2009</v>
      </c>
      <c r="Z51" s="2">
        <f t="shared" si="193"/>
        <v>16</v>
      </c>
      <c r="AA51" s="2">
        <f t="shared" si="194"/>
        <v>32</v>
      </c>
      <c r="AB51" s="2">
        <f t="shared" si="195"/>
        <v>0</v>
      </c>
      <c r="AC51" s="2">
        <f t="shared" si="196"/>
        <v>8</v>
      </c>
      <c r="AD51" s="2">
        <f t="shared" si="197"/>
        <v>0</v>
      </c>
      <c r="AE51" s="3">
        <f t="shared" si="198"/>
        <v>0</v>
      </c>
      <c r="AF51" s="73"/>
      <c r="AG51" s="2"/>
      <c r="AH51" s="2"/>
      <c r="AJ51" s="80">
        <f t="shared" si="199"/>
        <v>0</v>
      </c>
      <c r="AK51" s="10">
        <f t="shared" si="200"/>
        <v>0</v>
      </c>
      <c r="AL51" s="10">
        <f t="shared" si="201"/>
        <v>0</v>
      </c>
      <c r="AM51" s="10">
        <f t="shared" si="202"/>
        <v>0</v>
      </c>
      <c r="AN51" s="10">
        <f t="shared" si="203"/>
        <v>0</v>
      </c>
      <c r="AO51" s="2">
        <f t="shared" si="204"/>
        <v>0</v>
      </c>
      <c r="AP51" s="73"/>
    </row>
    <row r="52" spans="1:42">
      <c r="A52" s="102" t="s">
        <v>214</v>
      </c>
      <c r="B52" s="40" t="s">
        <v>72</v>
      </c>
      <c r="C52">
        <v>0</v>
      </c>
      <c r="D52" s="40" t="s">
        <v>9</v>
      </c>
      <c r="E52" s="31">
        <v>0</v>
      </c>
      <c r="F52" s="128">
        <f t="shared" si="173"/>
        <v>0</v>
      </c>
      <c r="G52" s="139">
        <v>0</v>
      </c>
      <c r="H52" s="139">
        <v>8</v>
      </c>
      <c r="I52" s="139">
        <v>0</v>
      </c>
      <c r="J52" s="139">
        <v>1</v>
      </c>
      <c r="K52" s="140">
        <v>0</v>
      </c>
      <c r="L52" t="s">
        <v>8</v>
      </c>
      <c r="M52" s="31">
        <f t="shared" si="174"/>
        <v>4344</v>
      </c>
      <c r="N52">
        <v>4</v>
      </c>
      <c r="O52" s="41">
        <f t="shared" si="175"/>
        <v>4344</v>
      </c>
      <c r="P52" s="41"/>
      <c r="Q52" s="108" t="s">
        <v>49</v>
      </c>
      <c r="R52" s="179" t="s">
        <v>95</v>
      </c>
      <c r="S52" s="186" t="str">
        <f t="shared" si="176"/>
        <v>BPD2009</v>
      </c>
      <c r="T52"/>
      <c r="U52"/>
      <c r="V52"/>
      <c r="W52"/>
      <c r="X52"/>
      <c r="Y52" s="85">
        <v>2009</v>
      </c>
      <c r="Z52" s="2">
        <f t="shared" si="177"/>
        <v>0</v>
      </c>
      <c r="AA52" s="2">
        <f t="shared" si="178"/>
        <v>32</v>
      </c>
      <c r="AB52" s="2">
        <f t="shared" si="179"/>
        <v>0</v>
      </c>
      <c r="AC52" s="2">
        <f t="shared" si="180"/>
        <v>4</v>
      </c>
      <c r="AD52" s="2">
        <f t="shared" si="181"/>
        <v>0</v>
      </c>
      <c r="AE52" s="3">
        <f t="shared" si="182"/>
        <v>0</v>
      </c>
      <c r="AF52" s="73"/>
      <c r="AG52" s="2"/>
      <c r="AH52" s="2"/>
      <c r="AJ52" s="80">
        <f t="shared" si="183"/>
        <v>0</v>
      </c>
      <c r="AK52" s="10">
        <f t="shared" si="184"/>
        <v>0</v>
      </c>
      <c r="AL52" s="10">
        <f t="shared" si="185"/>
        <v>0</v>
      </c>
      <c r="AM52" s="10">
        <f t="shared" si="186"/>
        <v>0</v>
      </c>
      <c r="AN52" s="10">
        <f t="shared" si="187"/>
        <v>0</v>
      </c>
      <c r="AO52" s="2">
        <f t="shared" si="188"/>
        <v>0</v>
      </c>
      <c r="AP52" s="73"/>
    </row>
    <row r="53" spans="1:42">
      <c r="A53" s="102" t="s">
        <v>215</v>
      </c>
      <c r="B53" s="40" t="s">
        <v>72</v>
      </c>
      <c r="C53">
        <v>0</v>
      </c>
      <c r="D53" s="40" t="s">
        <v>9</v>
      </c>
      <c r="E53" s="31">
        <v>0</v>
      </c>
      <c r="F53" s="128">
        <f t="shared" si="173"/>
        <v>0</v>
      </c>
      <c r="G53" s="139">
        <v>0</v>
      </c>
      <c r="H53" s="139">
        <v>8</v>
      </c>
      <c r="I53" s="139">
        <v>0</v>
      </c>
      <c r="J53" s="139">
        <v>1</v>
      </c>
      <c r="K53" s="140">
        <v>0</v>
      </c>
      <c r="L53" t="s">
        <v>8</v>
      </c>
      <c r="M53" s="31">
        <f t="shared" si="174"/>
        <v>4344</v>
      </c>
      <c r="N53">
        <v>4</v>
      </c>
      <c r="O53" s="41">
        <f t="shared" si="175"/>
        <v>4344</v>
      </c>
      <c r="P53" s="41"/>
      <c r="Q53" s="108" t="s">
        <v>49</v>
      </c>
      <c r="R53" s="179" t="s">
        <v>95</v>
      </c>
      <c r="S53" s="186" t="str">
        <f t="shared" si="176"/>
        <v>BPD2009</v>
      </c>
      <c r="T53"/>
      <c r="U53"/>
      <c r="V53"/>
      <c r="W53"/>
      <c r="X53"/>
      <c r="Y53" s="85">
        <v>2009</v>
      </c>
      <c r="Z53" s="2">
        <f t="shared" si="177"/>
        <v>0</v>
      </c>
      <c r="AA53" s="2">
        <f t="shared" si="178"/>
        <v>32</v>
      </c>
      <c r="AB53" s="2">
        <f t="shared" si="179"/>
        <v>0</v>
      </c>
      <c r="AC53" s="2">
        <f t="shared" si="180"/>
        <v>4</v>
      </c>
      <c r="AD53" s="2">
        <f t="shared" si="181"/>
        <v>0</v>
      </c>
      <c r="AE53" s="3">
        <f t="shared" si="182"/>
        <v>0</v>
      </c>
      <c r="AF53" s="73"/>
      <c r="AG53" s="2"/>
      <c r="AH53" s="2"/>
      <c r="AJ53" s="80">
        <f t="shared" si="183"/>
        <v>0</v>
      </c>
      <c r="AK53" s="10">
        <f t="shared" si="184"/>
        <v>0</v>
      </c>
      <c r="AL53" s="10">
        <f t="shared" si="185"/>
        <v>0</v>
      </c>
      <c r="AM53" s="10">
        <f t="shared" si="186"/>
        <v>0</v>
      </c>
      <c r="AN53" s="10">
        <f t="shared" si="187"/>
        <v>0</v>
      </c>
      <c r="AO53" s="2">
        <f t="shared" si="188"/>
        <v>0</v>
      </c>
      <c r="AP53" s="73"/>
    </row>
    <row r="54" spans="1:42">
      <c r="A54" s="102" t="s">
        <v>219</v>
      </c>
      <c r="B54" s="40" t="s">
        <v>72</v>
      </c>
      <c r="C54">
        <v>0</v>
      </c>
      <c r="D54" s="40" t="s">
        <v>9</v>
      </c>
      <c r="E54" s="31">
        <v>0</v>
      </c>
      <c r="F54" s="128">
        <f t="shared" ref="F54" si="205">E54*C54</f>
        <v>0</v>
      </c>
      <c r="G54" s="139">
        <v>0</v>
      </c>
      <c r="H54" s="139">
        <v>8</v>
      </c>
      <c r="I54" s="139">
        <v>0</v>
      </c>
      <c r="J54" s="139">
        <v>1</v>
      </c>
      <c r="K54" s="140">
        <v>0</v>
      </c>
      <c r="L54" t="s">
        <v>8</v>
      </c>
      <c r="M54" s="31">
        <f t="shared" ref="M54" si="206">((Shop*G54)+(M_Tech*H54)+(CMM*I54)+(ENG*J54)+(DES*K54))*N54</f>
        <v>4344</v>
      </c>
      <c r="N54">
        <v>4</v>
      </c>
      <c r="O54" s="41">
        <f t="shared" ref="O54" si="207">M54+(N54*F54)</f>
        <v>4344</v>
      </c>
      <c r="P54" s="41"/>
      <c r="Q54" s="108" t="s">
        <v>50</v>
      </c>
      <c r="R54" s="179" t="s">
        <v>95</v>
      </c>
      <c r="S54" s="186" t="str">
        <f t="shared" ref="S54" si="208">CONCATENATE(Q54,R54,Y54)</f>
        <v>CPD2009</v>
      </c>
      <c r="T54"/>
      <c r="U54"/>
      <c r="V54"/>
      <c r="W54"/>
      <c r="X54"/>
      <c r="Y54" s="85">
        <v>2009</v>
      </c>
      <c r="Z54" s="2">
        <f t="shared" ref="Z54" si="209">IF($Q54="B", (G54*$N54),0)</f>
        <v>0</v>
      </c>
      <c r="AA54" s="2">
        <f t="shared" ref="AA54" si="210">IF($Q54="B", (H54*$N54),0)</f>
        <v>0</v>
      </c>
      <c r="AB54" s="2">
        <f t="shared" ref="AB54" si="211">IF($Q54="B", (I54*$N54),0)</f>
        <v>0</v>
      </c>
      <c r="AC54" s="2">
        <f t="shared" ref="AC54" si="212">IF($Q54="B", (J54*$N54),0)</f>
        <v>0</v>
      </c>
      <c r="AD54" s="2">
        <f t="shared" ref="AD54" si="213">IF($Q54="B", (K54*$N54),0)</f>
        <v>0</v>
      </c>
      <c r="AE54" s="3">
        <f t="shared" ref="AE54" si="214">IF($Q54="B", (F54*$N54),0)</f>
        <v>0</v>
      </c>
      <c r="AF54" s="73"/>
      <c r="AG54" s="2"/>
      <c r="AH54" s="2"/>
      <c r="AJ54" s="80">
        <f t="shared" ref="AJ54" si="215">IF($Q54="C", (G54*$N54),0)</f>
        <v>0</v>
      </c>
      <c r="AK54" s="10">
        <f t="shared" ref="AK54" si="216">IF($Q54="C", (H54*$N54),0)</f>
        <v>32</v>
      </c>
      <c r="AL54" s="10">
        <f t="shared" ref="AL54" si="217">IF($Q54="C", (I54*$N54),0)</f>
        <v>0</v>
      </c>
      <c r="AM54" s="10">
        <f t="shared" ref="AM54" si="218">IF($Q54="C", (J54*$N54),0)</f>
        <v>4</v>
      </c>
      <c r="AN54" s="10">
        <f t="shared" ref="AN54" si="219">IF($Q54="C", (K54*$N54),0)</f>
        <v>0</v>
      </c>
      <c r="AO54" s="2">
        <f t="shared" ref="AO54" si="220">IF($Q54="C", (F54*$N54),0)</f>
        <v>0</v>
      </c>
      <c r="AP54" s="73"/>
    </row>
    <row r="55" spans="1:42">
      <c r="A55" s="102" t="s">
        <v>213</v>
      </c>
      <c r="B55" s="40" t="s">
        <v>72</v>
      </c>
      <c r="C55">
        <v>0</v>
      </c>
      <c r="D55" s="40" t="s">
        <v>9</v>
      </c>
      <c r="E55" s="31">
        <v>0</v>
      </c>
      <c r="F55" s="128">
        <f t="shared" si="173"/>
        <v>0</v>
      </c>
      <c r="G55" s="139">
        <v>4</v>
      </c>
      <c r="H55" s="139">
        <v>8</v>
      </c>
      <c r="I55" s="139">
        <v>0</v>
      </c>
      <c r="J55" s="139">
        <v>1</v>
      </c>
      <c r="K55" s="140">
        <v>0</v>
      </c>
      <c r="L55" t="s">
        <v>8</v>
      </c>
      <c r="M55" s="31">
        <f t="shared" si="174"/>
        <v>1594</v>
      </c>
      <c r="N55">
        <v>1</v>
      </c>
      <c r="O55" s="41">
        <f t="shared" si="175"/>
        <v>1594</v>
      </c>
      <c r="P55" s="41"/>
      <c r="Q55" s="108" t="s">
        <v>50</v>
      </c>
      <c r="R55" s="179" t="s">
        <v>95</v>
      </c>
      <c r="S55" s="186" t="str">
        <f t="shared" ref="S55:S57" si="221">CONCATENATE(Q55,R55,Y55)</f>
        <v>CPD2009</v>
      </c>
      <c r="T55"/>
      <c r="U55"/>
      <c r="V55"/>
      <c r="W55"/>
      <c r="X55"/>
      <c r="Y55" s="85">
        <v>2009</v>
      </c>
      <c r="Z55" s="2">
        <f t="shared" ref="Z55:Z57" si="222">IF($Q55="B", (G55*$N55),0)</f>
        <v>0</v>
      </c>
      <c r="AA55" s="2">
        <f t="shared" ref="AA55:AA57" si="223">IF($Q55="B", (H55*$N55),0)</f>
        <v>0</v>
      </c>
      <c r="AB55" s="2">
        <f t="shared" ref="AB55:AB57" si="224">IF($Q55="B", (I55*$N55),0)</f>
        <v>0</v>
      </c>
      <c r="AC55" s="2">
        <f t="shared" ref="AC55:AC57" si="225">IF($Q55="B", (J55*$N55),0)</f>
        <v>0</v>
      </c>
      <c r="AD55" s="2">
        <f t="shared" ref="AD55:AD57" si="226">IF($Q55="B", (K55*$N55),0)</f>
        <v>0</v>
      </c>
      <c r="AE55" s="3">
        <f t="shared" ref="AE55:AE57" si="227">IF($Q55="B", (F55*$N55),0)</f>
        <v>0</v>
      </c>
      <c r="AF55" s="73"/>
      <c r="AG55" s="2"/>
      <c r="AH55" s="2"/>
      <c r="AJ55" s="80">
        <f t="shared" ref="AJ55:AJ57" si="228">IF($Q55="C", (G55*$N55),0)</f>
        <v>4</v>
      </c>
      <c r="AK55" s="10">
        <f t="shared" ref="AK55:AK57" si="229">IF($Q55="C", (H55*$N55),0)</f>
        <v>8</v>
      </c>
      <c r="AL55" s="10">
        <f t="shared" ref="AL55:AL57" si="230">IF($Q55="C", (I55*$N55),0)</f>
        <v>0</v>
      </c>
      <c r="AM55" s="10">
        <f t="shared" ref="AM55:AM57" si="231">IF($Q55="C", (J55*$N55),0)</f>
        <v>1</v>
      </c>
      <c r="AN55" s="10">
        <f t="shared" ref="AN55:AN57" si="232">IF($Q55="C", (K55*$N55),0)</f>
        <v>0</v>
      </c>
      <c r="AO55" s="2">
        <f t="shared" ref="AO55:AO57" si="233">IF($Q55="C", (F55*$N55),0)</f>
        <v>0</v>
      </c>
      <c r="AP55" s="73"/>
    </row>
    <row r="56" spans="1:42">
      <c r="A56" s="102" t="s">
        <v>222</v>
      </c>
      <c r="B56" s="40" t="s">
        <v>72</v>
      </c>
      <c r="C56">
        <v>0</v>
      </c>
      <c r="D56" s="40" t="s">
        <v>9</v>
      </c>
      <c r="E56" s="31">
        <v>0</v>
      </c>
      <c r="F56" s="128">
        <f t="shared" si="173"/>
        <v>0</v>
      </c>
      <c r="G56" s="139">
        <v>4</v>
      </c>
      <c r="H56" s="139">
        <v>8</v>
      </c>
      <c r="I56" s="139">
        <v>0</v>
      </c>
      <c r="J56" s="139">
        <v>1</v>
      </c>
      <c r="K56" s="140">
        <v>0</v>
      </c>
      <c r="L56" t="s">
        <v>8</v>
      </c>
      <c r="M56" s="31">
        <f t="shared" si="174"/>
        <v>1594</v>
      </c>
      <c r="N56">
        <v>1</v>
      </c>
      <c r="O56" s="41">
        <f t="shared" si="175"/>
        <v>1594</v>
      </c>
      <c r="P56" s="41"/>
      <c r="Q56" s="108" t="s">
        <v>50</v>
      </c>
      <c r="R56" s="179" t="s">
        <v>95</v>
      </c>
      <c r="S56" s="186" t="str">
        <f t="shared" si="221"/>
        <v>CPD2009</v>
      </c>
      <c r="T56"/>
      <c r="U56"/>
      <c r="V56"/>
      <c r="W56"/>
      <c r="X56"/>
      <c r="Y56" s="85">
        <v>2009</v>
      </c>
      <c r="Z56" s="2">
        <f t="shared" si="222"/>
        <v>0</v>
      </c>
      <c r="AA56" s="2">
        <f t="shared" si="223"/>
        <v>0</v>
      </c>
      <c r="AB56" s="2">
        <f t="shared" si="224"/>
        <v>0</v>
      </c>
      <c r="AC56" s="2">
        <f t="shared" si="225"/>
        <v>0</v>
      </c>
      <c r="AD56" s="2">
        <f t="shared" si="226"/>
        <v>0</v>
      </c>
      <c r="AE56" s="3">
        <f t="shared" si="227"/>
        <v>0</v>
      </c>
      <c r="AF56" s="73"/>
      <c r="AG56" s="2"/>
      <c r="AH56" s="2"/>
      <c r="AJ56" s="80">
        <f t="shared" si="228"/>
        <v>4</v>
      </c>
      <c r="AK56" s="10">
        <f t="shared" si="229"/>
        <v>8</v>
      </c>
      <c r="AL56" s="10">
        <f t="shared" si="230"/>
        <v>0</v>
      </c>
      <c r="AM56" s="10">
        <f t="shared" si="231"/>
        <v>1</v>
      </c>
      <c r="AN56" s="10">
        <f t="shared" si="232"/>
        <v>0</v>
      </c>
      <c r="AO56" s="2">
        <f t="shared" si="233"/>
        <v>0</v>
      </c>
      <c r="AP56" s="73"/>
    </row>
    <row r="57" spans="1:42">
      <c r="A57" s="102" t="s">
        <v>223</v>
      </c>
      <c r="B57" s="40" t="s">
        <v>72</v>
      </c>
      <c r="C57">
        <v>0</v>
      </c>
      <c r="D57" s="40" t="s">
        <v>9</v>
      </c>
      <c r="E57" s="31">
        <v>0</v>
      </c>
      <c r="F57" s="128">
        <f t="shared" si="173"/>
        <v>0</v>
      </c>
      <c r="G57" s="139">
        <v>4</v>
      </c>
      <c r="H57" s="139">
        <v>8</v>
      </c>
      <c r="I57" s="139">
        <v>0</v>
      </c>
      <c r="J57" s="139">
        <v>2</v>
      </c>
      <c r="K57" s="140">
        <v>0</v>
      </c>
      <c r="L57" t="s">
        <v>8</v>
      </c>
      <c r="M57" s="31">
        <f t="shared" si="174"/>
        <v>1744</v>
      </c>
      <c r="N57">
        <v>1</v>
      </c>
      <c r="O57" s="41">
        <f t="shared" si="175"/>
        <v>1744</v>
      </c>
      <c r="P57" s="41"/>
      <c r="Q57" s="108" t="s">
        <v>49</v>
      </c>
      <c r="R57" s="179" t="s">
        <v>95</v>
      </c>
      <c r="S57" s="186" t="str">
        <f t="shared" si="221"/>
        <v>BPD2009</v>
      </c>
      <c r="T57"/>
      <c r="U57"/>
      <c r="V57"/>
      <c r="W57"/>
      <c r="X57"/>
      <c r="Y57" s="85">
        <v>2009</v>
      </c>
      <c r="Z57" s="2">
        <f t="shared" si="222"/>
        <v>4</v>
      </c>
      <c r="AA57" s="2">
        <f t="shared" si="223"/>
        <v>8</v>
      </c>
      <c r="AB57" s="2">
        <f t="shared" si="224"/>
        <v>0</v>
      </c>
      <c r="AC57" s="2">
        <f t="shared" si="225"/>
        <v>2</v>
      </c>
      <c r="AD57" s="2">
        <f t="shared" si="226"/>
        <v>0</v>
      </c>
      <c r="AE57" s="3">
        <f t="shared" si="227"/>
        <v>0</v>
      </c>
      <c r="AF57" s="73"/>
      <c r="AG57" s="2"/>
      <c r="AH57" s="2"/>
      <c r="AJ57" s="80">
        <f t="shared" si="228"/>
        <v>0</v>
      </c>
      <c r="AK57" s="10">
        <f t="shared" si="229"/>
        <v>0</v>
      </c>
      <c r="AL57" s="10">
        <f t="shared" si="230"/>
        <v>0</v>
      </c>
      <c r="AM57" s="10">
        <f t="shared" si="231"/>
        <v>0</v>
      </c>
      <c r="AN57" s="10">
        <f t="shared" si="232"/>
        <v>0</v>
      </c>
      <c r="AO57" s="2">
        <f t="shared" si="233"/>
        <v>0</v>
      </c>
      <c r="AP57" s="73"/>
    </row>
    <row r="58" spans="1:42">
      <c r="A58" s="102" t="s">
        <v>220</v>
      </c>
      <c r="B58" s="40" t="s">
        <v>72</v>
      </c>
      <c r="C58">
        <v>0</v>
      </c>
      <c r="D58" s="40" t="s">
        <v>9</v>
      </c>
      <c r="E58" s="31">
        <v>0</v>
      </c>
      <c r="F58" s="128">
        <f t="shared" si="173"/>
        <v>0</v>
      </c>
      <c r="G58" s="139">
        <v>0</v>
      </c>
      <c r="H58" s="139">
        <v>8</v>
      </c>
      <c r="I58" s="139">
        <v>0</v>
      </c>
      <c r="J58" s="139">
        <v>1</v>
      </c>
      <c r="K58" s="140">
        <v>0</v>
      </c>
      <c r="L58" t="s">
        <v>8</v>
      </c>
      <c r="M58" s="31">
        <f t="shared" si="174"/>
        <v>1086</v>
      </c>
      <c r="N58">
        <v>1</v>
      </c>
      <c r="O58" s="41">
        <f t="shared" si="175"/>
        <v>1086</v>
      </c>
      <c r="P58" s="41"/>
      <c r="Q58" s="108" t="s">
        <v>50</v>
      </c>
      <c r="R58" s="179" t="s">
        <v>95</v>
      </c>
      <c r="S58" s="186" t="str">
        <f t="shared" ref="S58:S59" si="234">CONCATENATE(Q58,R58,Y58)</f>
        <v>CPD2009</v>
      </c>
      <c r="T58"/>
      <c r="U58"/>
      <c r="V58"/>
      <c r="W58"/>
      <c r="X58"/>
      <c r="Y58" s="85">
        <v>2009</v>
      </c>
      <c r="Z58" s="2">
        <f t="shared" ref="Z58:Z59" si="235">IF($Q58="B", (G58*$N58),0)</f>
        <v>0</v>
      </c>
      <c r="AA58" s="2">
        <f t="shared" ref="AA58:AA59" si="236">IF($Q58="B", (H58*$N58),0)</f>
        <v>0</v>
      </c>
      <c r="AB58" s="2">
        <f t="shared" ref="AB58:AB59" si="237">IF($Q58="B", (I58*$N58),0)</f>
        <v>0</v>
      </c>
      <c r="AC58" s="2">
        <f t="shared" ref="AC58:AC59" si="238">IF($Q58="B", (J58*$N58),0)</f>
        <v>0</v>
      </c>
      <c r="AD58" s="2">
        <f t="shared" ref="AD58:AD59" si="239">IF($Q58="B", (K58*$N58),0)</f>
        <v>0</v>
      </c>
      <c r="AE58" s="3">
        <f t="shared" ref="AE58:AE59" si="240">IF($Q58="B", (F58*$N58),0)</f>
        <v>0</v>
      </c>
      <c r="AF58" s="73"/>
      <c r="AG58" s="2"/>
      <c r="AH58" s="2"/>
      <c r="AJ58" s="80">
        <f t="shared" ref="AJ58:AJ59" si="241">IF($Q58="C", (G58*$N58),0)</f>
        <v>0</v>
      </c>
      <c r="AK58" s="10">
        <f t="shared" ref="AK58:AK59" si="242">IF($Q58="C", (H58*$N58),0)</f>
        <v>8</v>
      </c>
      <c r="AL58" s="10">
        <f t="shared" ref="AL58:AL59" si="243">IF($Q58="C", (I58*$N58),0)</f>
        <v>0</v>
      </c>
      <c r="AM58" s="10">
        <f t="shared" ref="AM58:AM59" si="244">IF($Q58="C", (J58*$N58),0)</f>
        <v>1</v>
      </c>
      <c r="AN58" s="10">
        <f t="shared" ref="AN58:AN59" si="245">IF($Q58="C", (K58*$N58),0)</f>
        <v>0</v>
      </c>
      <c r="AO58" s="2">
        <f t="shared" ref="AO58:AO59" si="246">IF($Q58="C", (F58*$N58),0)</f>
        <v>0</v>
      </c>
      <c r="AP58" s="73"/>
    </row>
    <row r="59" spans="1:42">
      <c r="A59" s="102" t="s">
        <v>221</v>
      </c>
      <c r="B59" s="40" t="s">
        <v>72</v>
      </c>
      <c r="C59">
        <v>0</v>
      </c>
      <c r="D59" s="40" t="s">
        <v>9</v>
      </c>
      <c r="E59" s="31">
        <v>0</v>
      </c>
      <c r="F59" s="128">
        <f t="shared" si="173"/>
        <v>0</v>
      </c>
      <c r="G59" s="139">
        <v>0</v>
      </c>
      <c r="H59" s="139">
        <v>8</v>
      </c>
      <c r="I59" s="139">
        <v>0</v>
      </c>
      <c r="J59" s="139">
        <v>1</v>
      </c>
      <c r="K59" s="140">
        <v>0</v>
      </c>
      <c r="L59" t="s">
        <v>8</v>
      </c>
      <c r="M59" s="31">
        <f t="shared" si="174"/>
        <v>1086</v>
      </c>
      <c r="N59">
        <v>1</v>
      </c>
      <c r="O59" s="41">
        <f t="shared" si="175"/>
        <v>1086</v>
      </c>
      <c r="P59" s="41"/>
      <c r="Q59" s="108" t="s">
        <v>50</v>
      </c>
      <c r="R59" s="179" t="s">
        <v>95</v>
      </c>
      <c r="S59" s="186" t="str">
        <f t="shared" si="234"/>
        <v>CPD2009</v>
      </c>
      <c r="T59"/>
      <c r="U59"/>
      <c r="V59"/>
      <c r="W59"/>
      <c r="X59"/>
      <c r="Y59" s="85">
        <v>2009</v>
      </c>
      <c r="Z59" s="2">
        <f t="shared" si="235"/>
        <v>0</v>
      </c>
      <c r="AA59" s="2">
        <f t="shared" si="236"/>
        <v>0</v>
      </c>
      <c r="AB59" s="2">
        <f t="shared" si="237"/>
        <v>0</v>
      </c>
      <c r="AC59" s="2">
        <f t="shared" si="238"/>
        <v>0</v>
      </c>
      <c r="AD59" s="2">
        <f t="shared" si="239"/>
        <v>0</v>
      </c>
      <c r="AE59" s="3">
        <f t="shared" si="240"/>
        <v>0</v>
      </c>
      <c r="AF59" s="73"/>
      <c r="AG59" s="2"/>
      <c r="AH59" s="2"/>
      <c r="AJ59" s="80">
        <f t="shared" si="241"/>
        <v>0</v>
      </c>
      <c r="AK59" s="10">
        <f t="shared" si="242"/>
        <v>8</v>
      </c>
      <c r="AL59" s="10">
        <f t="shared" si="243"/>
        <v>0</v>
      </c>
      <c r="AM59" s="10">
        <f t="shared" si="244"/>
        <v>1</v>
      </c>
      <c r="AN59" s="10">
        <f t="shared" si="245"/>
        <v>0</v>
      </c>
      <c r="AO59" s="2">
        <f t="shared" si="246"/>
        <v>0</v>
      </c>
      <c r="AP59" s="73"/>
    </row>
    <row r="60" spans="1:42" s="155" customFormat="1">
      <c r="A60" s="103" t="s">
        <v>110</v>
      </c>
      <c r="E60" s="156"/>
      <c r="F60" s="157"/>
      <c r="G60" s="158"/>
      <c r="H60" s="158"/>
      <c r="I60" s="158"/>
      <c r="J60" s="158"/>
      <c r="K60" s="159"/>
      <c r="L60" s="169" t="s">
        <v>80</v>
      </c>
      <c r="M60" s="170">
        <f>SUMIF(Q48:Q59,"B",M48:M59)</f>
        <v>31360</v>
      </c>
      <c r="N60" s="171" t="s">
        <v>80</v>
      </c>
      <c r="O60" s="170"/>
      <c r="P60" s="160"/>
      <c r="Q60" s="161"/>
      <c r="R60" s="181"/>
      <c r="S60" s="188"/>
      <c r="T60"/>
      <c r="U60"/>
      <c r="V60"/>
      <c r="W60"/>
      <c r="X60"/>
      <c r="Y60" s="85"/>
      <c r="Z60" s="163"/>
      <c r="AA60" s="163"/>
      <c r="AB60" s="163"/>
      <c r="AC60" s="163"/>
      <c r="AD60" s="163"/>
      <c r="AE60" s="164"/>
      <c r="AF60" s="165"/>
      <c r="AG60" s="163"/>
      <c r="AH60" s="163"/>
      <c r="AI60" s="31"/>
      <c r="AJ60" s="166"/>
      <c r="AK60" s="163"/>
      <c r="AL60" s="163"/>
      <c r="AM60" s="163"/>
      <c r="AN60" s="163"/>
      <c r="AO60" s="163"/>
      <c r="AP60" s="165"/>
    </row>
    <row r="61" spans="1:42" s="38" customFormat="1">
      <c r="A61" s="167" t="s">
        <v>72</v>
      </c>
      <c r="B61" s="40" t="s">
        <v>65</v>
      </c>
      <c r="C61">
        <v>1</v>
      </c>
      <c r="D61" s="40" t="s">
        <v>40</v>
      </c>
      <c r="E61" s="31">
        <v>300</v>
      </c>
      <c r="F61" s="128">
        <f>E61*C61</f>
        <v>300</v>
      </c>
      <c r="G61" s="139">
        <v>0</v>
      </c>
      <c r="H61" s="139">
        <v>4</v>
      </c>
      <c r="I61" s="139">
        <v>0</v>
      </c>
      <c r="J61" s="139">
        <v>0</v>
      </c>
      <c r="K61" s="140">
        <v>0</v>
      </c>
      <c r="L61" t="s">
        <v>8</v>
      </c>
      <c r="M61" s="31">
        <f>((Shop*G61)+(M_Tech*H61)+(CMM*I61)+(ENG*J61)+(DES*K61))*N61</f>
        <v>468</v>
      </c>
      <c r="N61">
        <v>1</v>
      </c>
      <c r="O61" s="41">
        <f>M61+(N61*F61)</f>
        <v>768</v>
      </c>
      <c r="P61" s="41"/>
      <c r="Q61" s="108" t="s">
        <v>49</v>
      </c>
      <c r="R61" s="179" t="s">
        <v>95</v>
      </c>
      <c r="S61" s="186" t="str">
        <f t="shared" ref="S61:S63" si="247">CONCATENATE(Q61,R61,Y61)</f>
        <v>BPD2009</v>
      </c>
      <c r="T61"/>
      <c r="U61"/>
      <c r="V61"/>
      <c r="W61"/>
      <c r="X61"/>
      <c r="Y61" s="85">
        <v>2009</v>
      </c>
      <c r="Z61" s="2">
        <f t="shared" ref="Z61:AD63" si="248">IF($Q61="B", (G61*$N61),0)</f>
        <v>0</v>
      </c>
      <c r="AA61" s="2">
        <f t="shared" si="248"/>
        <v>4</v>
      </c>
      <c r="AB61" s="2">
        <f t="shared" si="248"/>
        <v>0</v>
      </c>
      <c r="AC61" s="2">
        <f t="shared" si="248"/>
        <v>0</v>
      </c>
      <c r="AD61" s="2">
        <f t="shared" si="248"/>
        <v>0</v>
      </c>
      <c r="AE61" s="3">
        <f>IF($Q61="B", (F61*$N61),0)</f>
        <v>300</v>
      </c>
      <c r="AF61" s="39"/>
      <c r="AG61" s="37"/>
      <c r="AH61" s="37"/>
      <c r="AI61" s="31"/>
      <c r="AJ61" s="80">
        <f t="shared" ref="AJ61:AN63" si="249">IF($Q61="C", (G61*$N61),0)</f>
        <v>0</v>
      </c>
      <c r="AK61" s="10">
        <f t="shared" si="249"/>
        <v>0</v>
      </c>
      <c r="AL61" s="10">
        <f t="shared" si="249"/>
        <v>0</v>
      </c>
      <c r="AM61" s="10">
        <f t="shared" si="249"/>
        <v>0</v>
      </c>
      <c r="AN61" s="10">
        <f t="shared" si="249"/>
        <v>0</v>
      </c>
      <c r="AO61" s="2">
        <f>IF($Q61="C", (F61*$N61),0)</f>
        <v>0</v>
      </c>
      <c r="AP61" s="39"/>
    </row>
    <row r="62" spans="1:42" s="38" customFormat="1">
      <c r="A62" s="167" t="s">
        <v>187</v>
      </c>
      <c r="B62" s="40" t="s">
        <v>7</v>
      </c>
      <c r="C62">
        <v>30</v>
      </c>
      <c r="D62" s="40" t="s">
        <v>40</v>
      </c>
      <c r="E62" s="31">
        <v>8</v>
      </c>
      <c r="F62" s="128">
        <f>E62*C62</f>
        <v>240</v>
      </c>
      <c r="G62" s="139">
        <v>8</v>
      </c>
      <c r="H62" s="139">
        <v>8</v>
      </c>
      <c r="I62" s="139">
        <v>0</v>
      </c>
      <c r="J62" s="139">
        <v>0</v>
      </c>
      <c r="K62" s="140">
        <v>0</v>
      </c>
      <c r="L62" t="s">
        <v>8</v>
      </c>
      <c r="M62" s="31">
        <f>((Shop*G62)+(M_Tech*H62)+(CMM*I62)+(ENG*J62)+(DES*K62))*N62</f>
        <v>1952</v>
      </c>
      <c r="N62">
        <v>1</v>
      </c>
      <c r="O62" s="41">
        <f>M62+(N62*F62)</f>
        <v>2192</v>
      </c>
      <c r="P62" s="41"/>
      <c r="Q62" s="108" t="s">
        <v>49</v>
      </c>
      <c r="R62" s="179" t="s">
        <v>95</v>
      </c>
      <c r="S62" s="186" t="str">
        <f t="shared" si="247"/>
        <v>BPD2009</v>
      </c>
      <c r="T62"/>
      <c r="U62"/>
      <c r="V62"/>
      <c r="W62"/>
      <c r="X62"/>
      <c r="Y62" s="85">
        <v>2009</v>
      </c>
      <c r="Z62" s="2">
        <f t="shared" si="248"/>
        <v>8</v>
      </c>
      <c r="AA62" s="2">
        <f t="shared" si="248"/>
        <v>8</v>
      </c>
      <c r="AB62" s="2">
        <f t="shared" si="248"/>
        <v>0</v>
      </c>
      <c r="AC62" s="2">
        <f t="shared" si="248"/>
        <v>0</v>
      </c>
      <c r="AD62" s="2">
        <f t="shared" si="248"/>
        <v>0</v>
      </c>
      <c r="AE62" s="3">
        <f>IF($Q62="B", (F62*$N62),0)</f>
        <v>240</v>
      </c>
      <c r="AF62" s="39"/>
      <c r="AG62" s="37"/>
      <c r="AH62" s="37"/>
      <c r="AI62" s="31"/>
      <c r="AJ62" s="80">
        <f t="shared" si="249"/>
        <v>0</v>
      </c>
      <c r="AK62" s="10">
        <f t="shared" si="249"/>
        <v>0</v>
      </c>
      <c r="AL62" s="10">
        <f t="shared" si="249"/>
        <v>0</v>
      </c>
      <c r="AM62" s="10">
        <f t="shared" si="249"/>
        <v>0</v>
      </c>
      <c r="AN62" s="10">
        <f t="shared" si="249"/>
        <v>0</v>
      </c>
      <c r="AO62" s="2">
        <f>IF($Q62="C", (F62*$N62),0)</f>
        <v>0</v>
      </c>
      <c r="AP62" s="39"/>
    </row>
    <row r="63" spans="1:42" s="38" customFormat="1">
      <c r="A63" s="167" t="s">
        <v>76</v>
      </c>
      <c r="B63" s="40" t="s">
        <v>65</v>
      </c>
      <c r="C63">
        <v>1</v>
      </c>
      <c r="D63" s="40" t="s">
        <v>40</v>
      </c>
      <c r="E63" s="31">
        <v>200</v>
      </c>
      <c r="F63" s="128">
        <f>E63*C63</f>
        <v>200</v>
      </c>
      <c r="G63" s="139">
        <v>0</v>
      </c>
      <c r="H63" s="139">
        <v>1</v>
      </c>
      <c r="I63" s="139">
        <v>0</v>
      </c>
      <c r="J63" s="139">
        <v>0</v>
      </c>
      <c r="K63" s="140">
        <v>0</v>
      </c>
      <c r="L63" t="s">
        <v>8</v>
      </c>
      <c r="M63" s="31">
        <f>((Shop*G63)+(M_Tech*H63)+(CMM*I63)+(ENG*J63)+(DES*K63))*N63</f>
        <v>117</v>
      </c>
      <c r="N63">
        <v>1</v>
      </c>
      <c r="O63" s="41">
        <f>M63+(N63*F63)</f>
        <v>317</v>
      </c>
      <c r="P63" s="41"/>
      <c r="Q63" s="108" t="s">
        <v>50</v>
      </c>
      <c r="R63" s="179" t="s">
        <v>95</v>
      </c>
      <c r="S63" s="186" t="str">
        <f t="shared" si="247"/>
        <v>CPD2009</v>
      </c>
      <c r="T63"/>
      <c r="U63"/>
      <c r="V63"/>
      <c r="W63"/>
      <c r="X63"/>
      <c r="Y63" s="85">
        <v>2009</v>
      </c>
      <c r="Z63" s="2">
        <f t="shared" si="248"/>
        <v>0</v>
      </c>
      <c r="AA63" s="2">
        <f t="shared" si="248"/>
        <v>0</v>
      </c>
      <c r="AB63" s="2">
        <f t="shared" si="248"/>
        <v>0</v>
      </c>
      <c r="AC63" s="2">
        <f t="shared" si="248"/>
        <v>0</v>
      </c>
      <c r="AD63" s="2">
        <f t="shared" si="248"/>
        <v>0</v>
      </c>
      <c r="AE63" s="3">
        <f>IF($Q63="B", (F63*$N63),0)</f>
        <v>0</v>
      </c>
      <c r="AF63" s="39"/>
      <c r="AG63" s="37"/>
      <c r="AH63" s="37"/>
      <c r="AI63" s="31"/>
      <c r="AJ63" s="80">
        <f t="shared" si="249"/>
        <v>0</v>
      </c>
      <c r="AK63" s="10">
        <f t="shared" si="249"/>
        <v>1</v>
      </c>
      <c r="AL63" s="10">
        <f t="shared" si="249"/>
        <v>0</v>
      </c>
      <c r="AM63" s="10">
        <f t="shared" si="249"/>
        <v>0</v>
      </c>
      <c r="AN63" s="10">
        <f t="shared" si="249"/>
        <v>0</v>
      </c>
      <c r="AO63" s="2">
        <f>IF($Q63="C", (F63*$N63),0)</f>
        <v>200</v>
      </c>
      <c r="AP63" s="39"/>
    </row>
    <row r="64" spans="1:42">
      <c r="A64" s="43" t="s">
        <v>129</v>
      </c>
      <c r="B64" s="7"/>
      <c r="C64" s="7"/>
      <c r="D64" s="7"/>
      <c r="E64" s="9"/>
      <c r="F64" s="8"/>
      <c r="G64" s="141"/>
      <c r="H64" s="141"/>
      <c r="I64" s="141"/>
      <c r="J64" s="141"/>
      <c r="K64" s="142"/>
      <c r="L64" s="7"/>
      <c r="M64" s="9">
        <f>SUMIF(Q21:Q63,"B",M21:M63)</f>
        <v>98204</v>
      </c>
      <c r="N64" s="229" t="s">
        <v>79</v>
      </c>
      <c r="O64" s="229"/>
      <c r="P64" s="232"/>
      <c r="Q64" s="109"/>
      <c r="R64" s="182"/>
      <c r="S64" s="187"/>
      <c r="T64" s="7"/>
      <c r="U64" s="7"/>
      <c r="V64" s="7"/>
      <c r="W64" s="7"/>
      <c r="X64" s="7"/>
      <c r="Y64" s="86"/>
      <c r="Z64" s="11">
        <f>SUM(Z20:Z63)</f>
        <v>428</v>
      </c>
      <c r="AA64" s="11">
        <f t="shared" ref="AA64:AC64" si="250">SUM(AA20:AA63)</f>
        <v>244</v>
      </c>
      <c r="AB64" s="11">
        <f t="shared" si="250"/>
        <v>0</v>
      </c>
      <c r="AC64" s="11">
        <f t="shared" si="250"/>
        <v>102</v>
      </c>
      <c r="AD64" s="11">
        <f>SUM(AD20:AD63)</f>
        <v>0</v>
      </c>
      <c r="AE64" s="9"/>
      <c r="AF64" s="8">
        <f>SUM(AE20:AE63)</f>
        <v>7985</v>
      </c>
      <c r="AG64" s="9">
        <f>(Shop*Z64)+M_Tech*AA64+CMM*AB64+ENG*AC64+DES*AD64+AF64</f>
        <v>106189</v>
      </c>
      <c r="AH64" s="9"/>
      <c r="AI64" s="8">
        <f>Shop*AJ64+M_Tech*AK64+CMM*AL64+ENG*AM64+DES*AN64+AP64</f>
        <v>41954</v>
      </c>
      <c r="AJ64" s="11">
        <f>SUM(AJ20:AJ63)</f>
        <v>161</v>
      </c>
      <c r="AK64" s="11">
        <f t="shared" ref="AK64" si="251">SUM(AK20:AK63)</f>
        <v>111</v>
      </c>
      <c r="AL64" s="11">
        <f t="shared" ref="AL64" si="252">SUM(AL20:AL63)</f>
        <v>0</v>
      </c>
      <c r="AM64" s="11">
        <f t="shared" ref="AM64" si="253">SUM(AM20:AM63)</f>
        <v>34</v>
      </c>
      <c r="AN64" s="11">
        <f t="shared" ref="AN64" si="254">SUM(AN20:AN63)</f>
        <v>0</v>
      </c>
      <c r="AO64" s="9"/>
      <c r="AP64" s="8">
        <f>SUM(AO20:AO63)</f>
        <v>3420</v>
      </c>
    </row>
    <row r="65" spans="1:42">
      <c r="F65" s="128"/>
      <c r="G65" s="139"/>
      <c r="H65" s="139"/>
      <c r="I65" s="139"/>
      <c r="J65" s="139"/>
      <c r="K65" s="140"/>
      <c r="M65" s="31"/>
      <c r="N65"/>
      <c r="O65" s="41"/>
      <c r="P65" s="41"/>
      <c r="Q65" s="87"/>
      <c r="R65" s="180"/>
      <c r="S65" s="192"/>
      <c r="T65"/>
      <c r="U65"/>
      <c r="V65"/>
      <c r="W65"/>
      <c r="X65"/>
      <c r="Y65" s="88"/>
      <c r="Z65" s="74"/>
      <c r="AA65" s="74"/>
      <c r="AB65" s="74"/>
      <c r="AC65" s="74"/>
      <c r="AD65" s="74"/>
      <c r="AE65" s="75"/>
      <c r="AF65" s="76"/>
      <c r="AG65" s="1"/>
      <c r="AH65" s="1"/>
      <c r="AJ65" s="81"/>
      <c r="AK65" s="2"/>
      <c r="AL65" s="2"/>
      <c r="AM65" s="2"/>
      <c r="AN65" s="2"/>
      <c r="AO65" s="2"/>
      <c r="AP65" s="73"/>
    </row>
    <row r="66" spans="1:42" ht="15.75">
      <c r="A66" s="105" t="s">
        <v>128</v>
      </c>
      <c r="F66" s="128"/>
      <c r="G66" s="139"/>
      <c r="H66" s="139"/>
      <c r="I66" s="139"/>
      <c r="J66" s="139"/>
      <c r="K66" s="140"/>
      <c r="M66" s="31"/>
      <c r="N66"/>
      <c r="O66" s="41"/>
      <c r="P66" s="41"/>
      <c r="Q66" s="108"/>
      <c r="R66" s="179"/>
      <c r="S66" s="186"/>
      <c r="T66"/>
      <c r="U66"/>
      <c r="V66"/>
      <c r="W66"/>
      <c r="X66"/>
      <c r="Y66" s="85"/>
      <c r="Z66" s="10"/>
      <c r="AA66" s="10"/>
      <c r="AB66" s="10"/>
      <c r="AC66" s="10"/>
      <c r="AD66" s="10"/>
      <c r="AE66" s="3"/>
      <c r="AF66" s="73"/>
      <c r="AG66" s="2"/>
      <c r="AH66" s="2"/>
      <c r="AJ66" s="81"/>
      <c r="AK66" s="2"/>
      <c r="AL66" s="2"/>
      <c r="AM66" s="2"/>
      <c r="AN66" s="2"/>
      <c r="AO66" s="2"/>
      <c r="AP66" s="73"/>
    </row>
    <row r="67" spans="1:42" s="38" customFormat="1">
      <c r="A67" s="103" t="s">
        <v>155</v>
      </c>
      <c r="B67" s="40"/>
      <c r="C67"/>
      <c r="D67" s="40"/>
      <c r="E67" s="31"/>
      <c r="F67" s="128"/>
      <c r="G67" s="168"/>
      <c r="H67" s="139"/>
      <c r="I67" s="139"/>
      <c r="J67" s="139"/>
      <c r="K67" s="140"/>
      <c r="L67" s="169"/>
      <c r="M67" s="170"/>
      <c r="N67" s="171"/>
      <c r="O67" s="170"/>
      <c r="P67" s="41"/>
      <c r="Q67" s="108"/>
      <c r="R67" s="179"/>
      <c r="S67" s="186"/>
      <c r="T67"/>
      <c r="U67"/>
      <c r="V67"/>
      <c r="W67"/>
      <c r="X67"/>
      <c r="Y67" s="85"/>
      <c r="Z67" s="2"/>
      <c r="AA67" s="2"/>
      <c r="AB67" s="2"/>
      <c r="AC67" s="2"/>
      <c r="AD67" s="2"/>
      <c r="AE67" s="3"/>
      <c r="AF67" s="39"/>
      <c r="AG67" s="37"/>
      <c r="AH67" s="37"/>
      <c r="AI67" s="31"/>
      <c r="AJ67" s="80"/>
      <c r="AK67" s="10"/>
      <c r="AL67" s="10"/>
      <c r="AM67" s="10"/>
      <c r="AN67" s="10"/>
      <c r="AO67" s="2"/>
      <c r="AP67" s="39"/>
    </row>
    <row r="68" spans="1:42" s="155" customFormat="1">
      <c r="A68" s="102" t="s">
        <v>140</v>
      </c>
      <c r="E68" s="156"/>
      <c r="F68" s="157"/>
      <c r="G68" s="158"/>
      <c r="H68" s="158"/>
      <c r="I68" s="158"/>
      <c r="J68" s="158"/>
      <c r="K68" s="159"/>
      <c r="M68" s="156"/>
      <c r="O68" s="160"/>
      <c r="P68" s="160"/>
      <c r="Q68" s="161"/>
      <c r="R68" s="181"/>
      <c r="S68" s="188"/>
      <c r="T68"/>
      <c r="U68"/>
      <c r="V68"/>
      <c r="W68"/>
      <c r="X68"/>
      <c r="Y68" s="162"/>
      <c r="Z68" s="163"/>
      <c r="AA68" s="163"/>
      <c r="AB68" s="163"/>
      <c r="AC68" s="163"/>
      <c r="AD68" s="163"/>
      <c r="AE68" s="164"/>
      <c r="AF68" s="165"/>
      <c r="AG68" s="163"/>
      <c r="AH68" s="163"/>
      <c r="AI68" s="31"/>
      <c r="AJ68" s="166"/>
      <c r="AK68" s="163"/>
      <c r="AL68" s="163"/>
      <c r="AM68" s="163"/>
      <c r="AN68" s="163"/>
      <c r="AO68" s="163"/>
      <c r="AP68" s="165"/>
    </row>
    <row r="69" spans="1:42" s="38" customFormat="1">
      <c r="A69" s="167" t="s">
        <v>141</v>
      </c>
      <c r="B69" s="40" t="s">
        <v>142</v>
      </c>
      <c r="C69">
        <v>200</v>
      </c>
      <c r="D69" s="40" t="s">
        <v>41</v>
      </c>
      <c r="E69" s="31">
        <v>4</v>
      </c>
      <c r="F69" s="128">
        <f t="shared" ref="F69:F74" si="255">E69*C69</f>
        <v>800</v>
      </c>
      <c r="G69" s="139">
        <v>40</v>
      </c>
      <c r="H69" s="139">
        <v>0</v>
      </c>
      <c r="I69" s="139">
        <v>0</v>
      </c>
      <c r="J69" s="139">
        <v>24</v>
      </c>
      <c r="K69" s="140">
        <v>0</v>
      </c>
      <c r="L69" t="s">
        <v>8</v>
      </c>
      <c r="M69" s="31">
        <f t="shared" ref="M69:M74" si="256">((Shop*G69)+(M_Tech*H69)+(CMM*I69)+(ENG*J69)+(DES*K69))*N69</f>
        <v>8680</v>
      </c>
      <c r="N69">
        <v>1</v>
      </c>
      <c r="O69" s="41">
        <f t="shared" ref="O69:O74" si="257">M69+(N69*F69)</f>
        <v>9480</v>
      </c>
      <c r="P69" s="41"/>
      <c r="Q69" s="108" t="s">
        <v>49</v>
      </c>
      <c r="R69" s="179" t="s">
        <v>95</v>
      </c>
      <c r="S69" s="186" t="str">
        <f t="shared" ref="S69:S74" si="258">CONCATENATE(Q69,R69,Y69)</f>
        <v>BPD2009</v>
      </c>
      <c r="T69"/>
      <c r="U69"/>
      <c r="V69"/>
      <c r="W69"/>
      <c r="X69"/>
      <c r="Y69" s="85">
        <v>2009</v>
      </c>
      <c r="Z69" s="2">
        <f t="shared" ref="Z69:AD74" si="259">IF($Q69="B", (G69*$N69),0)</f>
        <v>40</v>
      </c>
      <c r="AA69" s="2">
        <f t="shared" si="259"/>
        <v>0</v>
      </c>
      <c r="AB69" s="2">
        <f t="shared" si="259"/>
        <v>0</v>
      </c>
      <c r="AC69" s="2">
        <f t="shared" si="259"/>
        <v>24</v>
      </c>
      <c r="AD69" s="2">
        <f t="shared" si="259"/>
        <v>0</v>
      </c>
      <c r="AE69" s="3">
        <f t="shared" ref="AE69:AE74" si="260">IF($Q69="B", (F69*$N69),0)</f>
        <v>800</v>
      </c>
      <c r="AF69" s="39"/>
      <c r="AG69" s="37"/>
      <c r="AH69" s="37"/>
      <c r="AI69" s="31"/>
      <c r="AJ69" s="80">
        <f t="shared" ref="AJ69:AN74" si="261">IF($Q69="C", (G69*$N69),0)</f>
        <v>0</v>
      </c>
      <c r="AK69" s="10">
        <f t="shared" si="261"/>
        <v>0</v>
      </c>
      <c r="AL69" s="10">
        <f t="shared" si="261"/>
        <v>0</v>
      </c>
      <c r="AM69" s="10">
        <f t="shared" si="261"/>
        <v>0</v>
      </c>
      <c r="AN69" s="10">
        <f t="shared" si="261"/>
        <v>0</v>
      </c>
      <c r="AO69" s="2">
        <f t="shared" ref="AO69:AO74" si="262">IF($Q69="C", (F69*$N69),0)</f>
        <v>0</v>
      </c>
      <c r="AP69" s="39"/>
    </row>
    <row r="70" spans="1:42" s="38" customFormat="1">
      <c r="A70" s="167" t="s">
        <v>164</v>
      </c>
      <c r="B70" s="40" t="s">
        <v>34</v>
      </c>
      <c r="C70">
        <v>0</v>
      </c>
      <c r="D70" s="40" t="s">
        <v>9</v>
      </c>
      <c r="E70" s="172">
        <v>0</v>
      </c>
      <c r="F70" s="128">
        <f t="shared" ref="F70" si="263">E70*C70</f>
        <v>0</v>
      </c>
      <c r="G70" s="139">
        <v>4</v>
      </c>
      <c r="H70" s="139">
        <v>8</v>
      </c>
      <c r="I70" s="139">
        <v>0</v>
      </c>
      <c r="J70" s="139">
        <v>16</v>
      </c>
      <c r="K70" s="140">
        <v>0</v>
      </c>
      <c r="L70" t="s">
        <v>8</v>
      </c>
      <c r="M70" s="31">
        <f t="shared" ref="M70" si="264">((Shop*G70)+(M_Tech*H70)+(CMM*I70)+(ENG*J70)+(DES*K70))*N70</f>
        <v>3844</v>
      </c>
      <c r="N70">
        <v>1</v>
      </c>
      <c r="O70" s="41">
        <f t="shared" ref="O70" si="265">M70+(N70*F70)</f>
        <v>3844</v>
      </c>
      <c r="P70" s="41"/>
      <c r="Q70" s="108" t="s">
        <v>49</v>
      </c>
      <c r="R70" s="179" t="s">
        <v>95</v>
      </c>
      <c r="S70" s="186" t="str">
        <f t="shared" ref="S70" si="266">CONCATENATE(Q70,R70,Y70)</f>
        <v>BPD2009</v>
      </c>
      <c r="T70"/>
      <c r="U70"/>
      <c r="V70"/>
      <c r="W70"/>
      <c r="X70"/>
      <c r="Y70" s="85">
        <v>2009</v>
      </c>
      <c r="Z70" s="2">
        <f t="shared" si="259"/>
        <v>4</v>
      </c>
      <c r="AA70" s="2">
        <f t="shared" si="259"/>
        <v>8</v>
      </c>
      <c r="AB70" s="2">
        <f t="shared" si="259"/>
        <v>0</v>
      </c>
      <c r="AC70" s="2">
        <f t="shared" si="259"/>
        <v>16</v>
      </c>
      <c r="AD70" s="2">
        <f t="shared" si="259"/>
        <v>0</v>
      </c>
      <c r="AE70" s="3">
        <f t="shared" si="260"/>
        <v>0</v>
      </c>
      <c r="AF70" s="39"/>
      <c r="AG70" s="37"/>
      <c r="AH70" s="37"/>
      <c r="AI70" s="31"/>
      <c r="AJ70" s="80">
        <f t="shared" si="261"/>
        <v>0</v>
      </c>
      <c r="AK70" s="10">
        <f t="shared" si="261"/>
        <v>0</v>
      </c>
      <c r="AL70" s="10">
        <f t="shared" si="261"/>
        <v>0</v>
      </c>
      <c r="AM70" s="10">
        <f t="shared" si="261"/>
        <v>0</v>
      </c>
      <c r="AN70" s="10">
        <f t="shared" si="261"/>
        <v>0</v>
      </c>
      <c r="AO70" s="2">
        <f t="shared" si="262"/>
        <v>0</v>
      </c>
      <c r="AP70" s="39"/>
    </row>
    <row r="71" spans="1:42" s="38" customFormat="1">
      <c r="A71" s="167" t="s">
        <v>143</v>
      </c>
      <c r="B71" s="40" t="s">
        <v>144</v>
      </c>
      <c r="C71">
        <v>1</v>
      </c>
      <c r="D71" s="40" t="s">
        <v>9</v>
      </c>
      <c r="E71" s="172">
        <v>800</v>
      </c>
      <c r="F71" s="128">
        <f t="shared" si="255"/>
        <v>800</v>
      </c>
      <c r="G71" s="139">
        <v>0</v>
      </c>
      <c r="H71" s="139">
        <v>4</v>
      </c>
      <c r="I71" s="139">
        <v>0</v>
      </c>
      <c r="J71" s="139">
        <v>4</v>
      </c>
      <c r="K71" s="140">
        <v>0</v>
      </c>
      <c r="L71" t="s">
        <v>8</v>
      </c>
      <c r="M71" s="31">
        <f t="shared" si="256"/>
        <v>1068</v>
      </c>
      <c r="N71">
        <v>1</v>
      </c>
      <c r="O71" s="41">
        <f t="shared" si="257"/>
        <v>1868</v>
      </c>
      <c r="P71" s="41"/>
      <c r="Q71" s="108" t="s">
        <v>49</v>
      </c>
      <c r="R71" s="179" t="s">
        <v>95</v>
      </c>
      <c r="S71" s="186" t="str">
        <f t="shared" si="258"/>
        <v>BPD2009</v>
      </c>
      <c r="T71"/>
      <c r="U71"/>
      <c r="V71"/>
      <c r="W71"/>
      <c r="X71"/>
      <c r="Y71" s="85">
        <v>2009</v>
      </c>
      <c r="Z71" s="2">
        <f t="shared" si="259"/>
        <v>0</v>
      </c>
      <c r="AA71" s="2">
        <f t="shared" si="259"/>
        <v>4</v>
      </c>
      <c r="AB71" s="2">
        <f t="shared" si="259"/>
        <v>0</v>
      </c>
      <c r="AC71" s="2">
        <f t="shared" si="259"/>
        <v>4</v>
      </c>
      <c r="AD71" s="2">
        <f t="shared" si="259"/>
        <v>0</v>
      </c>
      <c r="AE71" s="3">
        <f t="shared" si="260"/>
        <v>800</v>
      </c>
      <c r="AF71" s="39"/>
      <c r="AG71" s="37"/>
      <c r="AH71" s="37"/>
      <c r="AI71" s="31"/>
      <c r="AJ71" s="80">
        <f t="shared" si="261"/>
        <v>0</v>
      </c>
      <c r="AK71" s="10">
        <f t="shared" si="261"/>
        <v>0</v>
      </c>
      <c r="AL71" s="10">
        <f t="shared" si="261"/>
        <v>0</v>
      </c>
      <c r="AM71" s="10">
        <f t="shared" si="261"/>
        <v>0</v>
      </c>
      <c r="AN71" s="10">
        <f t="shared" si="261"/>
        <v>0</v>
      </c>
      <c r="AO71" s="2">
        <f t="shared" si="262"/>
        <v>0</v>
      </c>
      <c r="AP71" s="39"/>
    </row>
    <row r="72" spans="1:42" s="38" customFormat="1">
      <c r="A72" s="167" t="s">
        <v>162</v>
      </c>
      <c r="B72" s="40" t="s">
        <v>34</v>
      </c>
      <c r="C72">
        <v>0</v>
      </c>
      <c r="D72" s="40" t="s">
        <v>9</v>
      </c>
      <c r="E72" s="31">
        <v>0</v>
      </c>
      <c r="F72" s="128">
        <f t="shared" ref="F72:F73" si="267">E72*C72</f>
        <v>0</v>
      </c>
      <c r="G72" s="139">
        <v>16</v>
      </c>
      <c r="H72" s="139">
        <v>0</v>
      </c>
      <c r="I72" s="139">
        <v>0</v>
      </c>
      <c r="J72" s="139">
        <v>24</v>
      </c>
      <c r="K72" s="140">
        <v>0</v>
      </c>
      <c r="L72" t="s">
        <v>8</v>
      </c>
      <c r="M72" s="31">
        <f t="shared" ref="M72:M73" si="268">((Shop*G72)+(M_Tech*H72)+(CMM*I72)+(ENG*J72)+(DES*K72))*N72</f>
        <v>5632</v>
      </c>
      <c r="N72">
        <v>1</v>
      </c>
      <c r="O72" s="41">
        <f t="shared" ref="O72:O73" si="269">M72+(N72*F72)</f>
        <v>5632</v>
      </c>
      <c r="P72" s="41"/>
      <c r="Q72" s="108" t="s">
        <v>50</v>
      </c>
      <c r="R72" s="179" t="s">
        <v>95</v>
      </c>
      <c r="S72" s="186" t="str">
        <f t="shared" ref="S72:S73" si="270">CONCATENATE(Q72,R72,Y72)</f>
        <v>CPD2009</v>
      </c>
      <c r="T72"/>
      <c r="U72"/>
      <c r="V72"/>
      <c r="W72"/>
      <c r="X72"/>
      <c r="Y72" s="85">
        <v>2009</v>
      </c>
      <c r="Z72" s="2">
        <f t="shared" si="259"/>
        <v>0</v>
      </c>
      <c r="AA72" s="2">
        <f t="shared" si="259"/>
        <v>0</v>
      </c>
      <c r="AB72" s="2">
        <f t="shared" si="259"/>
        <v>0</v>
      </c>
      <c r="AC72" s="2">
        <f t="shared" si="259"/>
        <v>0</v>
      </c>
      <c r="AD72" s="2">
        <f t="shared" si="259"/>
        <v>0</v>
      </c>
      <c r="AE72" s="3">
        <f t="shared" si="260"/>
        <v>0</v>
      </c>
      <c r="AF72" s="39"/>
      <c r="AG72" s="37"/>
      <c r="AH72" s="37"/>
      <c r="AI72" s="31"/>
      <c r="AJ72" s="80">
        <f t="shared" si="261"/>
        <v>16</v>
      </c>
      <c r="AK72" s="10">
        <f t="shared" si="261"/>
        <v>0</v>
      </c>
      <c r="AL72" s="10">
        <f t="shared" si="261"/>
        <v>0</v>
      </c>
      <c r="AM72" s="10">
        <f t="shared" si="261"/>
        <v>24</v>
      </c>
      <c r="AN72" s="10">
        <f t="shared" si="261"/>
        <v>0</v>
      </c>
      <c r="AO72" s="2">
        <f t="shared" si="262"/>
        <v>0</v>
      </c>
      <c r="AP72" s="39"/>
    </row>
    <row r="73" spans="1:42" s="38" customFormat="1">
      <c r="A73" s="167" t="s">
        <v>163</v>
      </c>
      <c r="B73" s="40" t="s">
        <v>144</v>
      </c>
      <c r="C73">
        <v>1</v>
      </c>
      <c r="D73" s="40" t="s">
        <v>9</v>
      </c>
      <c r="E73" s="172">
        <v>800</v>
      </c>
      <c r="F73" s="128">
        <f t="shared" si="267"/>
        <v>800</v>
      </c>
      <c r="G73" s="139">
        <v>0</v>
      </c>
      <c r="H73" s="139">
        <v>4</v>
      </c>
      <c r="I73" s="139">
        <v>0</v>
      </c>
      <c r="J73" s="139">
        <v>4</v>
      </c>
      <c r="K73" s="140">
        <v>0</v>
      </c>
      <c r="L73" t="s">
        <v>8</v>
      </c>
      <c r="M73" s="31">
        <f t="shared" si="268"/>
        <v>1068</v>
      </c>
      <c r="N73">
        <v>1</v>
      </c>
      <c r="O73" s="41">
        <f t="shared" si="269"/>
        <v>1868</v>
      </c>
      <c r="P73" s="41"/>
      <c r="Q73" s="108" t="s">
        <v>50</v>
      </c>
      <c r="R73" s="179" t="s">
        <v>95</v>
      </c>
      <c r="S73" s="186" t="str">
        <f t="shared" si="270"/>
        <v>CPD2009</v>
      </c>
      <c r="T73"/>
      <c r="U73"/>
      <c r="V73"/>
      <c r="W73"/>
      <c r="X73"/>
      <c r="Y73" s="85">
        <v>2009</v>
      </c>
      <c r="Z73" s="2">
        <f t="shared" si="259"/>
        <v>0</v>
      </c>
      <c r="AA73" s="2">
        <f t="shared" si="259"/>
        <v>0</v>
      </c>
      <c r="AB73" s="2">
        <f t="shared" si="259"/>
        <v>0</v>
      </c>
      <c r="AC73" s="2">
        <f t="shared" si="259"/>
        <v>0</v>
      </c>
      <c r="AD73" s="2">
        <f t="shared" si="259"/>
        <v>0</v>
      </c>
      <c r="AE73" s="3">
        <f t="shared" si="260"/>
        <v>0</v>
      </c>
      <c r="AF73" s="39"/>
      <c r="AG73" s="37"/>
      <c r="AH73" s="37"/>
      <c r="AI73" s="31"/>
      <c r="AJ73" s="80">
        <f t="shared" si="261"/>
        <v>0</v>
      </c>
      <c r="AK73" s="10">
        <f t="shared" si="261"/>
        <v>4</v>
      </c>
      <c r="AL73" s="10">
        <f t="shared" si="261"/>
        <v>0</v>
      </c>
      <c r="AM73" s="10">
        <f t="shared" si="261"/>
        <v>4</v>
      </c>
      <c r="AN73" s="10">
        <f t="shared" si="261"/>
        <v>0</v>
      </c>
      <c r="AO73" s="2">
        <f t="shared" si="262"/>
        <v>800</v>
      </c>
      <c r="AP73" s="39"/>
    </row>
    <row r="74" spans="1:42" s="38" customFormat="1">
      <c r="A74" s="167" t="s">
        <v>145</v>
      </c>
      <c r="B74" s="40" t="s">
        <v>7</v>
      </c>
      <c r="C74">
        <v>20</v>
      </c>
      <c r="D74" s="40" t="s">
        <v>41</v>
      </c>
      <c r="E74" s="31">
        <v>8</v>
      </c>
      <c r="F74" s="128">
        <f t="shared" si="255"/>
        <v>160</v>
      </c>
      <c r="G74" s="139">
        <v>24</v>
      </c>
      <c r="H74" s="139">
        <v>0</v>
      </c>
      <c r="I74" s="139">
        <v>0</v>
      </c>
      <c r="J74" s="139">
        <v>24</v>
      </c>
      <c r="K74" s="140">
        <v>0</v>
      </c>
      <c r="L74" t="s">
        <v>8</v>
      </c>
      <c r="M74" s="31">
        <f t="shared" si="256"/>
        <v>6648</v>
      </c>
      <c r="N74">
        <v>1</v>
      </c>
      <c r="O74" s="41">
        <f t="shared" si="257"/>
        <v>6808</v>
      </c>
      <c r="P74" s="41"/>
      <c r="Q74" s="108" t="s">
        <v>49</v>
      </c>
      <c r="R74" s="179" t="s">
        <v>95</v>
      </c>
      <c r="S74" s="186" t="str">
        <f t="shared" si="258"/>
        <v>BPD2009</v>
      </c>
      <c r="T74"/>
      <c r="U74"/>
      <c r="V74"/>
      <c r="W74"/>
      <c r="X74"/>
      <c r="Y74" s="85">
        <v>2009</v>
      </c>
      <c r="Z74" s="2">
        <f t="shared" si="259"/>
        <v>24</v>
      </c>
      <c r="AA74" s="2">
        <f t="shared" si="259"/>
        <v>0</v>
      </c>
      <c r="AB74" s="2">
        <f t="shared" si="259"/>
        <v>0</v>
      </c>
      <c r="AC74" s="2">
        <f t="shared" si="259"/>
        <v>24</v>
      </c>
      <c r="AD74" s="2">
        <f t="shared" si="259"/>
        <v>0</v>
      </c>
      <c r="AE74" s="3">
        <f t="shared" si="260"/>
        <v>160</v>
      </c>
      <c r="AF74" s="39"/>
      <c r="AG74" s="37"/>
      <c r="AH74" s="37"/>
      <c r="AI74" s="31"/>
      <c r="AJ74" s="80">
        <f t="shared" si="261"/>
        <v>0</v>
      </c>
      <c r="AK74" s="10">
        <f t="shared" si="261"/>
        <v>0</v>
      </c>
      <c r="AL74" s="10">
        <f t="shared" si="261"/>
        <v>0</v>
      </c>
      <c r="AM74" s="10">
        <f t="shared" si="261"/>
        <v>0</v>
      </c>
      <c r="AN74" s="10">
        <f t="shared" si="261"/>
        <v>0</v>
      </c>
      <c r="AO74" s="2">
        <f t="shared" si="262"/>
        <v>0</v>
      </c>
      <c r="AP74" s="39"/>
    </row>
    <row r="75" spans="1:42" s="155" customFormat="1">
      <c r="A75" s="102" t="s">
        <v>207</v>
      </c>
      <c r="E75" s="156"/>
      <c r="F75" s="157"/>
      <c r="G75" s="158"/>
      <c r="H75" s="158"/>
      <c r="I75" s="158"/>
      <c r="J75" s="158"/>
      <c r="K75" s="159"/>
      <c r="L75" s="169" t="s">
        <v>80</v>
      </c>
      <c r="M75" s="170">
        <f>SUMIF(Q69:Q74,"B",M69:M74)</f>
        <v>20240</v>
      </c>
      <c r="N75" s="171" t="s">
        <v>80</v>
      </c>
      <c r="O75" s="170">
        <f>SUMIF(Q69:Q74,"B",O69:O74)</f>
        <v>22000</v>
      </c>
      <c r="P75" s="160"/>
      <c r="Q75" s="161"/>
      <c r="R75" s="181"/>
      <c r="S75" s="188"/>
      <c r="T75"/>
      <c r="U75"/>
      <c r="V75"/>
      <c r="W75"/>
      <c r="X75"/>
      <c r="Y75" s="162"/>
      <c r="Z75" s="163"/>
      <c r="AA75" s="163"/>
      <c r="AB75" s="163"/>
      <c r="AC75" s="163"/>
      <c r="AD75" s="163"/>
      <c r="AE75" s="164"/>
      <c r="AF75" s="165"/>
      <c r="AG75" s="163"/>
      <c r="AH75" s="163"/>
      <c r="AI75" s="31"/>
      <c r="AJ75" s="166"/>
      <c r="AK75" s="163"/>
      <c r="AL75" s="163"/>
      <c r="AM75" s="163"/>
      <c r="AN75" s="163"/>
      <c r="AO75" s="163"/>
      <c r="AP75" s="165"/>
    </row>
    <row r="76" spans="1:42" s="38" customFormat="1">
      <c r="A76" s="167" t="s">
        <v>146</v>
      </c>
      <c r="B76" s="40" t="s">
        <v>7</v>
      </c>
      <c r="C76">
        <v>40</v>
      </c>
      <c r="D76" s="40" t="s">
        <v>41</v>
      </c>
      <c r="E76" s="31">
        <v>8</v>
      </c>
      <c r="F76" s="128">
        <f>E76*C76</f>
        <v>320</v>
      </c>
      <c r="G76" s="139">
        <v>16</v>
      </c>
      <c r="H76" s="139">
        <v>0</v>
      </c>
      <c r="I76" s="139">
        <v>0</v>
      </c>
      <c r="J76" s="139">
        <v>8</v>
      </c>
      <c r="K76" s="140">
        <v>0</v>
      </c>
      <c r="L76" t="s">
        <v>8</v>
      </c>
      <c r="M76" s="31">
        <f>((Shop*G76)+(M_Tech*H76)+(CMM*I76)+(ENG*J76)+(DES*K76))*N76</f>
        <v>3232</v>
      </c>
      <c r="N76">
        <v>1</v>
      </c>
      <c r="O76" s="41">
        <f>M76+(N76*F76)</f>
        <v>3552</v>
      </c>
      <c r="P76" s="41"/>
      <c r="Q76" s="108" t="s">
        <v>49</v>
      </c>
      <c r="R76" s="179" t="s">
        <v>95</v>
      </c>
      <c r="S76" s="186" t="str">
        <f t="shared" ref="S76:S77" si="271">CONCATENATE(Q76,R76,Y76)</f>
        <v>BPD2009</v>
      </c>
      <c r="T76"/>
      <c r="U76"/>
      <c r="V76"/>
      <c r="W76"/>
      <c r="X76"/>
      <c r="Y76" s="85">
        <v>2009</v>
      </c>
      <c r="Z76" s="2">
        <f t="shared" ref="Z76:AD77" si="272">IF($Q76="B", (G76*$N76),0)</f>
        <v>16</v>
      </c>
      <c r="AA76" s="2">
        <f t="shared" si="272"/>
        <v>0</v>
      </c>
      <c r="AB76" s="2">
        <f t="shared" si="272"/>
        <v>0</v>
      </c>
      <c r="AC76" s="2">
        <f t="shared" si="272"/>
        <v>8</v>
      </c>
      <c r="AD76" s="2">
        <f t="shared" si="272"/>
        <v>0</v>
      </c>
      <c r="AE76" s="3">
        <f>IF($Q76="B", (F76*$N76),0)</f>
        <v>320</v>
      </c>
      <c r="AF76" s="39"/>
      <c r="AG76" s="37"/>
      <c r="AH76" s="37"/>
      <c r="AI76" s="31"/>
      <c r="AJ76" s="80">
        <f t="shared" ref="AJ76:AN77" si="273">IF($Q76="C", (G76*$N76),0)</f>
        <v>0</v>
      </c>
      <c r="AK76" s="10">
        <f t="shared" si="273"/>
        <v>0</v>
      </c>
      <c r="AL76" s="10">
        <f t="shared" si="273"/>
        <v>0</v>
      </c>
      <c r="AM76" s="10">
        <f t="shared" si="273"/>
        <v>0</v>
      </c>
      <c r="AN76" s="10">
        <f t="shared" si="273"/>
        <v>0</v>
      </c>
      <c r="AO76" s="2">
        <f>IF($Q76="C", (F76*$N76),0)</f>
        <v>0</v>
      </c>
      <c r="AP76" s="39"/>
    </row>
    <row r="77" spans="1:42" s="38" customFormat="1">
      <c r="A77" s="167" t="s">
        <v>147</v>
      </c>
      <c r="B77" s="40" t="s">
        <v>7</v>
      </c>
      <c r="C77">
        <v>40</v>
      </c>
      <c r="D77" s="40" t="s">
        <v>41</v>
      </c>
      <c r="E77" s="31">
        <v>8</v>
      </c>
      <c r="F77" s="128">
        <f>E77*C77</f>
        <v>320</v>
      </c>
      <c r="G77" s="139">
        <v>16</v>
      </c>
      <c r="H77" s="139">
        <v>0</v>
      </c>
      <c r="I77" s="139">
        <v>0</v>
      </c>
      <c r="J77" s="139">
        <v>8</v>
      </c>
      <c r="K77" s="140">
        <v>0</v>
      </c>
      <c r="L77" t="s">
        <v>8</v>
      </c>
      <c r="M77" s="31">
        <f>((Shop*G77)+(M_Tech*H77)+(CMM*I77)+(ENG*J77)+(DES*K77))*N77</f>
        <v>3232</v>
      </c>
      <c r="N77">
        <v>1</v>
      </c>
      <c r="O77" s="41">
        <f>M77+(N77*F77)</f>
        <v>3552</v>
      </c>
      <c r="P77" s="41"/>
      <c r="Q77" s="108" t="s">
        <v>49</v>
      </c>
      <c r="R77" s="179" t="s">
        <v>95</v>
      </c>
      <c r="S77" s="186" t="str">
        <f t="shared" si="271"/>
        <v>BPD2009</v>
      </c>
      <c r="T77"/>
      <c r="U77"/>
      <c r="V77"/>
      <c r="W77"/>
      <c r="X77"/>
      <c r="Y77" s="85">
        <v>2009</v>
      </c>
      <c r="Z77" s="2">
        <f t="shared" si="272"/>
        <v>16</v>
      </c>
      <c r="AA77" s="2">
        <f t="shared" si="272"/>
        <v>0</v>
      </c>
      <c r="AB77" s="2">
        <f t="shared" si="272"/>
        <v>0</v>
      </c>
      <c r="AC77" s="2">
        <f t="shared" si="272"/>
        <v>8</v>
      </c>
      <c r="AD77" s="2">
        <f t="shared" si="272"/>
        <v>0</v>
      </c>
      <c r="AE77" s="3">
        <f>IF($Q77="B", (F77*$N77),0)</f>
        <v>320</v>
      </c>
      <c r="AF77" s="39"/>
      <c r="AG77" s="37"/>
      <c r="AH77" s="37"/>
      <c r="AI77" s="31"/>
      <c r="AJ77" s="80">
        <f t="shared" si="273"/>
        <v>0</v>
      </c>
      <c r="AK77" s="10">
        <f t="shared" si="273"/>
        <v>0</v>
      </c>
      <c r="AL77" s="10">
        <f t="shared" si="273"/>
        <v>0</v>
      </c>
      <c r="AM77" s="10">
        <f t="shared" si="273"/>
        <v>0</v>
      </c>
      <c r="AN77" s="10">
        <f t="shared" si="273"/>
        <v>0</v>
      </c>
      <c r="AO77" s="2">
        <f>IF($Q77="C", (F77*$N77),0)</f>
        <v>0</v>
      </c>
      <c r="AP77" s="39"/>
    </row>
    <row r="78" spans="1:42" s="155" customFormat="1">
      <c r="A78" s="102" t="s">
        <v>148</v>
      </c>
      <c r="E78" s="156"/>
      <c r="F78" s="157"/>
      <c r="G78" s="158"/>
      <c r="H78" s="158"/>
      <c r="I78" s="158"/>
      <c r="J78" s="158"/>
      <c r="K78" s="159"/>
      <c r="L78" s="169" t="s">
        <v>80</v>
      </c>
      <c r="M78" s="170">
        <f>SUMIF(Q76:Q77,"B",M76:M77)</f>
        <v>6464</v>
      </c>
      <c r="N78" s="171" t="s">
        <v>80</v>
      </c>
      <c r="O78" s="170">
        <f ca="1">SUMIF(Q76:X77,"B",O76:O77)</f>
        <v>7104</v>
      </c>
      <c r="P78" s="160"/>
      <c r="Q78" s="161"/>
      <c r="R78" s="181"/>
      <c r="S78" s="188"/>
      <c r="T78"/>
      <c r="U78"/>
      <c r="V78"/>
      <c r="W78"/>
      <c r="X78"/>
      <c r="Y78" s="162"/>
      <c r="Z78" s="163"/>
      <c r="AA78" s="163"/>
      <c r="AB78" s="163"/>
      <c r="AC78" s="163"/>
      <c r="AD78" s="163"/>
      <c r="AE78" s="164"/>
      <c r="AF78" s="165"/>
      <c r="AG78" s="163"/>
      <c r="AH78" s="163"/>
      <c r="AI78" s="31"/>
      <c r="AJ78" s="166"/>
      <c r="AK78" s="163"/>
      <c r="AL78" s="163"/>
      <c r="AM78" s="163"/>
      <c r="AN78" s="163"/>
      <c r="AO78" s="163"/>
      <c r="AP78" s="165"/>
    </row>
    <row r="79" spans="1:42" s="38" customFormat="1">
      <c r="A79" s="167" t="s">
        <v>149</v>
      </c>
      <c r="B79" s="40" t="s">
        <v>7</v>
      </c>
      <c r="C79">
        <v>20</v>
      </c>
      <c r="D79" s="40" t="s">
        <v>9</v>
      </c>
      <c r="E79" s="31">
        <v>8</v>
      </c>
      <c r="F79" s="128">
        <f t="shared" ref="F79:F81" si="274">E79*C79</f>
        <v>160</v>
      </c>
      <c r="G79" s="139">
        <v>16</v>
      </c>
      <c r="H79" s="139">
        <v>4</v>
      </c>
      <c r="I79" s="139">
        <v>0</v>
      </c>
      <c r="J79" s="139">
        <v>8</v>
      </c>
      <c r="K79" s="140">
        <v>0</v>
      </c>
      <c r="L79" t="s">
        <v>8</v>
      </c>
      <c r="M79" s="31">
        <f t="shared" ref="M79:M81" si="275">((Shop*G79)+(M_Tech*H79)+(CMM*I79)+(ENG*J79)+(DES*K79))*N79</f>
        <v>3700</v>
      </c>
      <c r="N79">
        <v>1</v>
      </c>
      <c r="O79" s="41">
        <f t="shared" ref="O79:O81" si="276">M79+(N79*F79)</f>
        <v>3860</v>
      </c>
      <c r="P79" s="41"/>
      <c r="Q79" s="108" t="s">
        <v>49</v>
      </c>
      <c r="R79" s="179" t="s">
        <v>95</v>
      </c>
      <c r="S79" s="186" t="str">
        <f t="shared" ref="S79:S81" si="277">CONCATENATE(Q79,R79,Y79)</f>
        <v>BPD2009</v>
      </c>
      <c r="T79"/>
      <c r="U79"/>
      <c r="V79"/>
      <c r="W79"/>
      <c r="X79"/>
      <c r="Y79" s="85">
        <v>2009</v>
      </c>
      <c r="Z79" s="2">
        <f t="shared" ref="Z79:AD82" si="278">IF($Q79="B", (G79*$N79),0)</f>
        <v>16</v>
      </c>
      <c r="AA79" s="2">
        <f t="shared" si="278"/>
        <v>4</v>
      </c>
      <c r="AB79" s="2">
        <f t="shared" si="278"/>
        <v>0</v>
      </c>
      <c r="AC79" s="2">
        <f t="shared" si="278"/>
        <v>8</v>
      </c>
      <c r="AD79" s="2">
        <f t="shared" si="278"/>
        <v>0</v>
      </c>
      <c r="AE79" s="3">
        <f>IF($Q79="B", (F79*$N79),0)</f>
        <v>160</v>
      </c>
      <c r="AF79" s="39"/>
      <c r="AG79" s="37"/>
      <c r="AH79" s="37"/>
      <c r="AI79" s="31"/>
      <c r="AJ79" s="80">
        <f t="shared" ref="AJ79:AN82" si="279">IF($Q79="C", (G79*$N79),0)</f>
        <v>0</v>
      </c>
      <c r="AK79" s="10">
        <f t="shared" si="279"/>
        <v>0</v>
      </c>
      <c r="AL79" s="10">
        <f t="shared" si="279"/>
        <v>0</v>
      </c>
      <c r="AM79" s="10">
        <f t="shared" si="279"/>
        <v>0</v>
      </c>
      <c r="AN79" s="10">
        <f t="shared" si="279"/>
        <v>0</v>
      </c>
      <c r="AO79" s="2">
        <f>IF($Q79="C", (F79*$N79),0)</f>
        <v>0</v>
      </c>
      <c r="AP79" s="39"/>
    </row>
    <row r="80" spans="1:42" s="38" customFormat="1">
      <c r="A80" s="167" t="s">
        <v>150</v>
      </c>
      <c r="B80" s="40" t="s">
        <v>7</v>
      </c>
      <c r="C80">
        <v>30</v>
      </c>
      <c r="D80" s="40" t="s">
        <v>9</v>
      </c>
      <c r="E80" s="31">
        <v>8</v>
      </c>
      <c r="F80" s="128">
        <f t="shared" si="274"/>
        <v>240</v>
      </c>
      <c r="G80" s="139">
        <v>24</v>
      </c>
      <c r="H80" s="139">
        <v>4</v>
      </c>
      <c r="I80" s="139">
        <v>0</v>
      </c>
      <c r="J80" s="139">
        <v>16</v>
      </c>
      <c r="K80" s="140">
        <v>0</v>
      </c>
      <c r="L80" t="s">
        <v>8</v>
      </c>
      <c r="M80" s="31">
        <f t="shared" si="275"/>
        <v>5916</v>
      </c>
      <c r="N80">
        <v>1</v>
      </c>
      <c r="O80" s="41">
        <f t="shared" si="276"/>
        <v>6156</v>
      </c>
      <c r="P80" s="41"/>
      <c r="Q80" s="108" t="s">
        <v>49</v>
      </c>
      <c r="R80" s="179" t="s">
        <v>95</v>
      </c>
      <c r="S80" s="186" t="str">
        <f t="shared" si="277"/>
        <v>BPD2009</v>
      </c>
      <c r="T80"/>
      <c r="U80"/>
      <c r="V80"/>
      <c r="W80"/>
      <c r="X80"/>
      <c r="Y80" s="85">
        <v>2009</v>
      </c>
      <c r="Z80" s="2">
        <f t="shared" si="278"/>
        <v>24</v>
      </c>
      <c r="AA80" s="2">
        <f t="shared" si="278"/>
        <v>4</v>
      </c>
      <c r="AB80" s="2">
        <f t="shared" si="278"/>
        <v>0</v>
      </c>
      <c r="AC80" s="2">
        <f t="shared" si="278"/>
        <v>16</v>
      </c>
      <c r="AD80" s="2">
        <f t="shared" si="278"/>
        <v>0</v>
      </c>
      <c r="AE80" s="3">
        <f>IF($Q80="B", (F80*$N80),0)</f>
        <v>240</v>
      </c>
      <c r="AF80" s="39"/>
      <c r="AG80" s="37"/>
      <c r="AH80" s="37"/>
      <c r="AI80" s="31"/>
      <c r="AJ80" s="80">
        <f t="shared" si="279"/>
        <v>0</v>
      </c>
      <c r="AK80" s="10">
        <f t="shared" si="279"/>
        <v>0</v>
      </c>
      <c r="AL80" s="10">
        <f t="shared" si="279"/>
        <v>0</v>
      </c>
      <c r="AM80" s="10">
        <f t="shared" si="279"/>
        <v>0</v>
      </c>
      <c r="AN80" s="10">
        <f t="shared" si="279"/>
        <v>0</v>
      </c>
      <c r="AO80" s="2">
        <f>IF($Q80="C", (F80*$N80),0)</f>
        <v>0</v>
      </c>
      <c r="AP80" s="39"/>
    </row>
    <row r="81" spans="1:42" s="38" customFormat="1">
      <c r="A81" s="167" t="s">
        <v>151</v>
      </c>
      <c r="B81" s="40" t="s">
        <v>7</v>
      </c>
      <c r="C81">
        <v>20</v>
      </c>
      <c r="D81" s="40" t="s">
        <v>9</v>
      </c>
      <c r="E81" s="31">
        <v>8</v>
      </c>
      <c r="F81" s="128">
        <f t="shared" si="274"/>
        <v>160</v>
      </c>
      <c r="G81" s="139">
        <v>24</v>
      </c>
      <c r="H81" s="139">
        <v>4</v>
      </c>
      <c r="I81" s="139">
        <v>0</v>
      </c>
      <c r="J81" s="139">
        <v>16</v>
      </c>
      <c r="K81" s="140">
        <v>0</v>
      </c>
      <c r="L81" t="s">
        <v>8</v>
      </c>
      <c r="M81" s="31">
        <f t="shared" si="275"/>
        <v>5916</v>
      </c>
      <c r="N81">
        <v>1</v>
      </c>
      <c r="O81" s="41">
        <f t="shared" si="276"/>
        <v>6076</v>
      </c>
      <c r="P81" s="41"/>
      <c r="Q81" s="108" t="s">
        <v>50</v>
      </c>
      <c r="R81" s="179" t="s">
        <v>95</v>
      </c>
      <c r="S81" s="186" t="str">
        <f t="shared" si="277"/>
        <v>CPD2009</v>
      </c>
      <c r="T81"/>
      <c r="U81"/>
      <c r="V81"/>
      <c r="W81"/>
      <c r="X81"/>
      <c r="Y81" s="85">
        <v>2009</v>
      </c>
      <c r="Z81" s="2">
        <f t="shared" si="278"/>
        <v>0</v>
      </c>
      <c r="AA81" s="2">
        <f t="shared" si="278"/>
        <v>0</v>
      </c>
      <c r="AB81" s="2">
        <f t="shared" si="278"/>
        <v>0</v>
      </c>
      <c r="AC81" s="2">
        <f t="shared" si="278"/>
        <v>0</v>
      </c>
      <c r="AD81" s="2">
        <f t="shared" si="278"/>
        <v>0</v>
      </c>
      <c r="AE81" s="3">
        <f>IF($Q81="B", (F81*$N81),0)</f>
        <v>0</v>
      </c>
      <c r="AF81" s="39"/>
      <c r="AG81" s="37"/>
      <c r="AH81" s="37"/>
      <c r="AI81" s="31"/>
      <c r="AJ81" s="80">
        <f t="shared" si="279"/>
        <v>24</v>
      </c>
      <c r="AK81" s="10">
        <f t="shared" si="279"/>
        <v>4</v>
      </c>
      <c r="AL81" s="10">
        <f t="shared" si="279"/>
        <v>0</v>
      </c>
      <c r="AM81" s="10">
        <f t="shared" si="279"/>
        <v>16</v>
      </c>
      <c r="AN81" s="10">
        <f t="shared" si="279"/>
        <v>0</v>
      </c>
      <c r="AO81" s="2">
        <f>IF($Q81="C", (F81*$N81),0)</f>
        <v>160</v>
      </c>
      <c r="AP81" s="39"/>
    </row>
    <row r="82" spans="1:42" s="38" customFormat="1">
      <c r="A82" s="167" t="s">
        <v>147</v>
      </c>
      <c r="B82" s="40" t="s">
        <v>7</v>
      </c>
      <c r="C82">
        <v>20</v>
      </c>
      <c r="D82" s="40" t="s">
        <v>9</v>
      </c>
      <c r="E82" s="31">
        <v>8</v>
      </c>
      <c r="F82" s="128">
        <f t="shared" ref="F82" si="280">E82*C82</f>
        <v>160</v>
      </c>
      <c r="G82" s="139">
        <v>24</v>
      </c>
      <c r="H82" s="139">
        <v>4</v>
      </c>
      <c r="I82" s="139">
        <v>0</v>
      </c>
      <c r="J82" s="139">
        <v>8</v>
      </c>
      <c r="K82" s="140">
        <v>0</v>
      </c>
      <c r="L82" t="s">
        <v>8</v>
      </c>
      <c r="M82" s="31">
        <f t="shared" ref="M82" si="281">((Shop*G82)+(M_Tech*H82)+(CMM*I82)+(ENG*J82)+(DES*K82))*N82</f>
        <v>4716</v>
      </c>
      <c r="N82">
        <v>1</v>
      </c>
      <c r="O82" s="41">
        <f t="shared" ref="O82" si="282">M82+(N82*F82)</f>
        <v>4876</v>
      </c>
      <c r="P82" s="41"/>
      <c r="Q82" s="108" t="s">
        <v>49</v>
      </c>
      <c r="R82" s="179" t="s">
        <v>95</v>
      </c>
      <c r="S82" s="186" t="str">
        <f t="shared" ref="S82" si="283">CONCATENATE(Q82,R82,Y82)</f>
        <v>BPD2009</v>
      </c>
      <c r="T82"/>
      <c r="U82"/>
      <c r="V82"/>
      <c r="W82"/>
      <c r="X82"/>
      <c r="Y82" s="85">
        <v>2009</v>
      </c>
      <c r="Z82" s="2">
        <f t="shared" si="278"/>
        <v>24</v>
      </c>
      <c r="AA82" s="2">
        <f t="shared" si="278"/>
        <v>4</v>
      </c>
      <c r="AB82" s="2">
        <f t="shared" si="278"/>
        <v>0</v>
      </c>
      <c r="AC82" s="2">
        <f t="shared" si="278"/>
        <v>8</v>
      </c>
      <c r="AD82" s="2">
        <f t="shared" si="278"/>
        <v>0</v>
      </c>
      <c r="AE82" s="3">
        <f>IF($Q82="B", (F82*$N82),0)</f>
        <v>160</v>
      </c>
      <c r="AF82" s="39"/>
      <c r="AG82" s="37"/>
      <c r="AH82" s="37"/>
      <c r="AI82" s="31"/>
      <c r="AJ82" s="80">
        <f t="shared" si="279"/>
        <v>0</v>
      </c>
      <c r="AK82" s="10">
        <f t="shared" si="279"/>
        <v>0</v>
      </c>
      <c r="AL82" s="10">
        <f t="shared" si="279"/>
        <v>0</v>
      </c>
      <c r="AM82" s="10">
        <f t="shared" si="279"/>
        <v>0</v>
      </c>
      <c r="AN82" s="10">
        <f t="shared" si="279"/>
        <v>0</v>
      </c>
      <c r="AO82" s="2">
        <f>IF($Q82="C", (F82*$N82),0)</f>
        <v>0</v>
      </c>
      <c r="AP82" s="39"/>
    </row>
    <row r="83" spans="1:42" s="155" customFormat="1">
      <c r="A83" s="102" t="s">
        <v>152</v>
      </c>
      <c r="E83" s="156"/>
      <c r="F83" s="157"/>
      <c r="G83" s="158"/>
      <c r="H83" s="158"/>
      <c r="I83" s="158"/>
      <c r="J83" s="158"/>
      <c r="K83" s="159"/>
      <c r="L83" s="169" t="s">
        <v>80</v>
      </c>
      <c r="M83" s="170">
        <f>SUMIF(Q79:Q82,"B",M79:M82)</f>
        <v>14332</v>
      </c>
      <c r="N83" s="171" t="s">
        <v>80</v>
      </c>
      <c r="O83" s="170">
        <f>SUMIF(Q79:Q81,"B",O79:O81)</f>
        <v>10016</v>
      </c>
      <c r="P83" s="160"/>
      <c r="Q83" s="161"/>
      <c r="R83" s="181"/>
      <c r="S83" s="188"/>
      <c r="T83"/>
      <c r="U83"/>
      <c r="V83"/>
      <c r="W83"/>
      <c r="X83"/>
      <c r="Y83" s="162"/>
      <c r="Z83" s="163"/>
      <c r="AA83" s="163"/>
      <c r="AB83" s="163"/>
      <c r="AC83" s="163"/>
      <c r="AD83" s="163"/>
      <c r="AE83" s="164"/>
      <c r="AF83" s="165"/>
      <c r="AG83" s="163"/>
      <c r="AH83" s="163"/>
      <c r="AI83" s="31"/>
      <c r="AJ83" s="166"/>
      <c r="AK83" s="163"/>
      <c r="AL83" s="163"/>
      <c r="AM83" s="163"/>
      <c r="AN83" s="163"/>
      <c r="AO83" s="163"/>
      <c r="AP83" s="165"/>
    </row>
    <row r="84" spans="1:42" s="38" customFormat="1">
      <c r="A84" s="167" t="s">
        <v>146</v>
      </c>
      <c r="B84" s="40" t="s">
        <v>154</v>
      </c>
      <c r="C84">
        <v>225</v>
      </c>
      <c r="D84" s="40" t="s">
        <v>41</v>
      </c>
      <c r="E84" s="31">
        <v>12</v>
      </c>
      <c r="F84" s="128">
        <f t="shared" ref="F84:F86" si="284">E84*C84</f>
        <v>2700</v>
      </c>
      <c r="G84" s="139">
        <v>40</v>
      </c>
      <c r="H84" s="139">
        <v>4</v>
      </c>
      <c r="I84" s="139">
        <v>0</v>
      </c>
      <c r="J84" s="139">
        <v>40</v>
      </c>
      <c r="K84" s="140">
        <v>0</v>
      </c>
      <c r="L84" t="s">
        <v>8</v>
      </c>
      <c r="M84" s="31">
        <f t="shared" ref="M84:M86" si="285">((Shop*G84)+(M_Tech*H84)+(CMM*I84)+(ENG*J84)+(DES*K84))*N84</f>
        <v>11548</v>
      </c>
      <c r="N84">
        <v>1</v>
      </c>
      <c r="O84" s="41">
        <f t="shared" ref="O84:O86" si="286">M84+(N84*F84)</f>
        <v>14248</v>
      </c>
      <c r="P84" s="41"/>
      <c r="Q84" s="108" t="s">
        <v>49</v>
      </c>
      <c r="R84" s="179" t="s">
        <v>95</v>
      </c>
      <c r="S84" s="186" t="str">
        <f t="shared" ref="S84:S86" si="287">CONCATENATE(Q84,R84,Y84)</f>
        <v>BPD2009</v>
      </c>
      <c r="T84"/>
      <c r="U84"/>
      <c r="V84"/>
      <c r="W84"/>
      <c r="X84"/>
      <c r="Y84" s="85">
        <v>2009</v>
      </c>
      <c r="Z84" s="2">
        <f t="shared" ref="Z84:AD86" si="288">IF($Q84="B", (G84*$N84),0)</f>
        <v>40</v>
      </c>
      <c r="AA84" s="2">
        <f t="shared" si="288"/>
        <v>4</v>
      </c>
      <c r="AB84" s="2">
        <f t="shared" si="288"/>
        <v>0</v>
      </c>
      <c r="AC84" s="2">
        <f t="shared" si="288"/>
        <v>40</v>
      </c>
      <c r="AD84" s="2">
        <f t="shared" si="288"/>
        <v>0</v>
      </c>
      <c r="AE84" s="3">
        <f>IF($Q84="B", (F84*$N84),0)</f>
        <v>2700</v>
      </c>
      <c r="AF84" s="39"/>
      <c r="AG84" s="37"/>
      <c r="AH84" s="37"/>
      <c r="AI84" s="31"/>
      <c r="AJ84" s="80">
        <f t="shared" ref="AJ84:AN86" si="289">IF($Q84="C", (G84*$N84),0)</f>
        <v>0</v>
      </c>
      <c r="AK84" s="10">
        <f t="shared" si="289"/>
        <v>0</v>
      </c>
      <c r="AL84" s="10">
        <f t="shared" si="289"/>
        <v>0</v>
      </c>
      <c r="AM84" s="10">
        <f t="shared" si="289"/>
        <v>0</v>
      </c>
      <c r="AN84" s="10">
        <f t="shared" si="289"/>
        <v>0</v>
      </c>
      <c r="AO84" s="2">
        <f>IF($Q84="C", (F84*$N84),0)</f>
        <v>0</v>
      </c>
      <c r="AP84" s="39"/>
    </row>
    <row r="85" spans="1:42" s="38" customFormat="1">
      <c r="A85" s="167" t="s">
        <v>153</v>
      </c>
      <c r="B85" s="40" t="s">
        <v>34</v>
      </c>
      <c r="C85">
        <v>0</v>
      </c>
      <c r="D85" s="40" t="s">
        <v>9</v>
      </c>
      <c r="E85" s="31">
        <v>0</v>
      </c>
      <c r="F85" s="128">
        <f t="shared" si="284"/>
        <v>0</v>
      </c>
      <c r="G85" s="139">
        <v>24</v>
      </c>
      <c r="H85" s="139">
        <v>4</v>
      </c>
      <c r="I85" s="139">
        <v>8</v>
      </c>
      <c r="J85" s="139">
        <v>24</v>
      </c>
      <c r="K85" s="140">
        <v>0</v>
      </c>
      <c r="L85" t="s">
        <v>8</v>
      </c>
      <c r="M85" s="31">
        <f t="shared" si="285"/>
        <v>8132</v>
      </c>
      <c r="N85">
        <v>1</v>
      </c>
      <c r="O85" s="41">
        <f t="shared" si="286"/>
        <v>8132</v>
      </c>
      <c r="P85" s="41"/>
      <c r="Q85" s="108" t="s">
        <v>49</v>
      </c>
      <c r="R85" s="179" t="s">
        <v>95</v>
      </c>
      <c r="S85" s="186" t="str">
        <f t="shared" si="287"/>
        <v>BPD2009</v>
      </c>
      <c r="T85"/>
      <c r="U85"/>
      <c r="V85"/>
      <c r="W85"/>
      <c r="X85"/>
      <c r="Y85" s="85">
        <v>2009</v>
      </c>
      <c r="Z85" s="2">
        <f t="shared" si="288"/>
        <v>24</v>
      </c>
      <c r="AA85" s="2">
        <f t="shared" si="288"/>
        <v>4</v>
      </c>
      <c r="AB85" s="2">
        <f t="shared" si="288"/>
        <v>8</v>
      </c>
      <c r="AC85" s="2">
        <f t="shared" si="288"/>
        <v>24</v>
      </c>
      <c r="AD85" s="2">
        <f t="shared" si="288"/>
        <v>0</v>
      </c>
      <c r="AE85" s="3">
        <f>IF($Q85="B", (F85*$N85),0)</f>
        <v>0</v>
      </c>
      <c r="AF85" s="39"/>
      <c r="AG85" s="37"/>
      <c r="AH85" s="37"/>
      <c r="AI85" s="31"/>
      <c r="AJ85" s="80">
        <f t="shared" si="289"/>
        <v>0</v>
      </c>
      <c r="AK85" s="10">
        <f t="shared" si="289"/>
        <v>0</v>
      </c>
      <c r="AL85" s="10">
        <f t="shared" si="289"/>
        <v>0</v>
      </c>
      <c r="AM85" s="10">
        <f t="shared" si="289"/>
        <v>0</v>
      </c>
      <c r="AN85" s="10">
        <f t="shared" si="289"/>
        <v>0</v>
      </c>
      <c r="AO85" s="2">
        <f>IF($Q85="C", (F85*$N85),0)</f>
        <v>0</v>
      </c>
      <c r="AP85" s="39"/>
    </row>
    <row r="86" spans="1:42" s="38" customFormat="1">
      <c r="A86" s="167" t="s">
        <v>161</v>
      </c>
      <c r="B86" s="40" t="s">
        <v>34</v>
      </c>
      <c r="C86">
        <v>0</v>
      </c>
      <c r="D86" s="40" t="s">
        <v>9</v>
      </c>
      <c r="E86" s="31">
        <v>0</v>
      </c>
      <c r="F86" s="128">
        <f t="shared" si="284"/>
        <v>0</v>
      </c>
      <c r="G86" s="139">
        <v>24</v>
      </c>
      <c r="H86" s="139">
        <v>4</v>
      </c>
      <c r="I86" s="139">
        <v>8</v>
      </c>
      <c r="J86" s="139">
        <v>24</v>
      </c>
      <c r="K86" s="140">
        <v>0</v>
      </c>
      <c r="L86" t="s">
        <v>8</v>
      </c>
      <c r="M86" s="31">
        <f t="shared" si="285"/>
        <v>8132</v>
      </c>
      <c r="N86">
        <v>1</v>
      </c>
      <c r="O86" s="41">
        <f t="shared" si="286"/>
        <v>8132</v>
      </c>
      <c r="P86" s="41"/>
      <c r="Q86" s="108" t="s">
        <v>50</v>
      </c>
      <c r="R86" s="179" t="s">
        <v>95</v>
      </c>
      <c r="S86" s="186" t="str">
        <f t="shared" si="287"/>
        <v>CPD2009</v>
      </c>
      <c r="T86"/>
      <c r="U86"/>
      <c r="V86"/>
      <c r="W86"/>
      <c r="X86"/>
      <c r="Y86" s="85">
        <v>2009</v>
      </c>
      <c r="Z86" s="2">
        <f t="shared" si="288"/>
        <v>0</v>
      </c>
      <c r="AA86" s="2">
        <f t="shared" si="288"/>
        <v>0</v>
      </c>
      <c r="AB86" s="2">
        <f t="shared" si="288"/>
        <v>0</v>
      </c>
      <c r="AC86" s="2">
        <f t="shared" si="288"/>
        <v>0</v>
      </c>
      <c r="AD86" s="2">
        <f t="shared" si="288"/>
        <v>0</v>
      </c>
      <c r="AE86" s="3">
        <f>IF($Q86="B", (F86*$N86),0)</f>
        <v>0</v>
      </c>
      <c r="AF86" s="39"/>
      <c r="AG86" s="37"/>
      <c r="AH86" s="37"/>
      <c r="AI86" s="31"/>
      <c r="AJ86" s="80">
        <f t="shared" si="289"/>
        <v>24</v>
      </c>
      <c r="AK86" s="10">
        <f t="shared" si="289"/>
        <v>4</v>
      </c>
      <c r="AL86" s="10">
        <f t="shared" si="289"/>
        <v>8</v>
      </c>
      <c r="AM86" s="10">
        <f t="shared" si="289"/>
        <v>24</v>
      </c>
      <c r="AN86" s="10">
        <f t="shared" si="289"/>
        <v>0</v>
      </c>
      <c r="AO86" s="2">
        <f>IF($Q86="C", (F86*$N86),0)</f>
        <v>0</v>
      </c>
      <c r="AP86" s="39"/>
    </row>
    <row r="87" spans="1:42" s="106" customFormat="1">
      <c r="A87" s="103" t="s">
        <v>156</v>
      </c>
      <c r="E87" s="120"/>
      <c r="F87" s="129"/>
      <c r="G87" s="143"/>
      <c r="H87" s="143"/>
      <c r="I87" s="143"/>
      <c r="J87" s="143"/>
      <c r="K87" s="144"/>
      <c r="L87" s="169" t="s">
        <v>80</v>
      </c>
      <c r="M87" s="170">
        <f>SUMIF(Q84:Q86,"B",M84:M86)</f>
        <v>19680</v>
      </c>
      <c r="N87" s="171" t="s">
        <v>80</v>
      </c>
      <c r="O87" s="112"/>
      <c r="P87" s="112"/>
      <c r="Q87" s="108"/>
      <c r="R87" s="179"/>
      <c r="S87" s="186"/>
      <c r="T87"/>
      <c r="U87"/>
      <c r="V87"/>
      <c r="W87"/>
      <c r="X87"/>
      <c r="Y87" s="113"/>
      <c r="Z87" s="114"/>
      <c r="AA87" s="114"/>
      <c r="AB87" s="115"/>
      <c r="AC87" s="114"/>
      <c r="AD87" s="114"/>
      <c r="AE87" s="48"/>
      <c r="AF87" s="116"/>
      <c r="AG87" s="101"/>
      <c r="AH87" s="101"/>
      <c r="AI87" s="31"/>
      <c r="AJ87" s="117"/>
      <c r="AK87" s="114"/>
      <c r="AL87" s="114"/>
      <c r="AM87" s="114"/>
      <c r="AN87" s="114"/>
      <c r="AO87" s="101"/>
      <c r="AP87" s="116"/>
    </row>
    <row r="88" spans="1:42">
      <c r="A88" s="102" t="s">
        <v>165</v>
      </c>
      <c r="B88" s="40" t="s">
        <v>34</v>
      </c>
      <c r="C88">
        <v>0</v>
      </c>
      <c r="D88" s="40" t="s">
        <v>9</v>
      </c>
      <c r="E88" s="31">
        <v>0</v>
      </c>
      <c r="F88" s="128">
        <f t="shared" ref="F88" si="290">E88*C88</f>
        <v>0</v>
      </c>
      <c r="G88" s="139">
        <v>0</v>
      </c>
      <c r="H88" s="139">
        <v>8</v>
      </c>
      <c r="I88" s="139">
        <v>0</v>
      </c>
      <c r="J88" s="139">
        <v>8</v>
      </c>
      <c r="K88" s="140">
        <v>0</v>
      </c>
      <c r="L88" t="s">
        <v>8</v>
      </c>
      <c r="M88" s="31">
        <f t="shared" ref="M88" si="291">((Shop*G88)+(M_Tech*H88)+(CMM*I88)+(ENG*J88)+(DES*K88))*N88</f>
        <v>2136</v>
      </c>
      <c r="N88">
        <v>1</v>
      </c>
      <c r="O88" s="41">
        <f t="shared" ref="O88" si="292">M88+(N88*F88)</f>
        <v>2136</v>
      </c>
      <c r="P88" s="41"/>
      <c r="Q88" s="108" t="s">
        <v>49</v>
      </c>
      <c r="R88" s="179" t="s">
        <v>95</v>
      </c>
      <c r="S88" s="186" t="str">
        <f t="shared" ref="S88" si="293">CONCATENATE(Q88,R88,Y88)</f>
        <v>BPD2009</v>
      </c>
      <c r="T88"/>
      <c r="U88"/>
      <c r="V88"/>
      <c r="W88"/>
      <c r="X88"/>
      <c r="Y88" s="85">
        <v>2009</v>
      </c>
      <c r="Z88" s="2">
        <f t="shared" ref="Z88" si="294">IF($Q88="B", (G88*$N88),0)</f>
        <v>0</v>
      </c>
      <c r="AA88" s="2">
        <f t="shared" ref="AA88" si="295">IF($Q88="B", (H88*$N88),0)</f>
        <v>8</v>
      </c>
      <c r="AB88" s="2">
        <f t="shared" ref="AB88" si="296">IF($Q88="B", (I88*$N88),0)</f>
        <v>0</v>
      </c>
      <c r="AC88" s="2">
        <f t="shared" ref="AC88" si="297">IF($Q88="B", (J88*$N88),0)</f>
        <v>8</v>
      </c>
      <c r="AD88" s="2">
        <f t="shared" ref="AD88" si="298">IF($Q88="B", (K88*$N88),0)</f>
        <v>0</v>
      </c>
      <c r="AE88" s="3">
        <f t="shared" ref="AE88" si="299">IF($Q88="B", (F88*$N88),0)</f>
        <v>0</v>
      </c>
      <c r="AF88" s="73"/>
      <c r="AG88" s="2"/>
      <c r="AH88" s="2"/>
      <c r="AJ88" s="80">
        <f t="shared" ref="AJ88" si="300">IF($Q88="C", (G88*$N88),0)</f>
        <v>0</v>
      </c>
      <c r="AK88" s="10">
        <f t="shared" ref="AK88" si="301">IF($Q88="C", (H88*$N88),0)</f>
        <v>0</v>
      </c>
      <c r="AL88" s="10">
        <f t="shared" ref="AL88" si="302">IF($Q88="C", (I88*$N88),0)</f>
        <v>0</v>
      </c>
      <c r="AM88" s="10">
        <f t="shared" ref="AM88" si="303">IF($Q88="C", (J88*$N88),0)</f>
        <v>0</v>
      </c>
      <c r="AN88" s="10">
        <f t="shared" ref="AN88" si="304">IF($Q88="C", (K88*$N88),0)</f>
        <v>0</v>
      </c>
      <c r="AO88" s="2">
        <f t="shared" ref="AO88" si="305">IF($Q88="C", (F88*$N88),0)</f>
        <v>0</v>
      </c>
      <c r="AP88" s="73"/>
    </row>
    <row r="89" spans="1:42">
      <c r="A89" s="102" t="s">
        <v>157</v>
      </c>
      <c r="B89" s="40" t="s">
        <v>66</v>
      </c>
      <c r="C89">
        <v>12</v>
      </c>
      <c r="D89" s="40" t="s">
        <v>67</v>
      </c>
      <c r="E89" s="31">
        <v>55</v>
      </c>
      <c r="F89" s="128">
        <f t="shared" ref="F89:F93" si="306">E89*C89</f>
        <v>660</v>
      </c>
      <c r="G89" s="139">
        <v>0</v>
      </c>
      <c r="H89" s="139">
        <v>80</v>
      </c>
      <c r="I89" s="139">
        <v>0</v>
      </c>
      <c r="J89" s="139">
        <v>40</v>
      </c>
      <c r="K89" s="140">
        <v>0</v>
      </c>
      <c r="L89" t="s">
        <v>8</v>
      </c>
      <c r="M89" s="31">
        <f t="shared" ref="M89:M93" si="307">((Shop*G89)+(M_Tech*H89)+(CMM*I89)+(ENG*J89)+(DES*K89))*N89</f>
        <v>15360</v>
      </c>
      <c r="N89">
        <v>1</v>
      </c>
      <c r="O89" s="41">
        <f t="shared" ref="O89:O93" si="308">M89+(N89*F89)</f>
        <v>16020</v>
      </c>
      <c r="P89" s="41"/>
      <c r="Q89" s="108" t="s">
        <v>49</v>
      </c>
      <c r="R89" s="179" t="s">
        <v>95</v>
      </c>
      <c r="S89" s="186" t="str">
        <f t="shared" ref="S89:S93" si="309">CONCATENATE(Q89,R89,Y89)</f>
        <v>BPD2009</v>
      </c>
      <c r="T89"/>
      <c r="U89"/>
      <c r="V89"/>
      <c r="W89"/>
      <c r="X89"/>
      <c r="Y89" s="85">
        <v>2009</v>
      </c>
      <c r="Z89" s="2">
        <f t="shared" ref="Z89:Z93" si="310">IF($Q89="B", (G89*$N89),0)</f>
        <v>0</v>
      </c>
      <c r="AA89" s="2">
        <f t="shared" ref="AA89:AA93" si="311">IF($Q89="B", (H89*$N89),0)</f>
        <v>80</v>
      </c>
      <c r="AB89" s="2">
        <f t="shared" ref="AB89:AB93" si="312">IF($Q89="B", (I89*$N89),0)</f>
        <v>0</v>
      </c>
      <c r="AC89" s="2">
        <f t="shared" ref="AC89:AC93" si="313">IF($Q89="B", (J89*$N89),0)</f>
        <v>40</v>
      </c>
      <c r="AD89" s="2">
        <f t="shared" ref="AD89:AD93" si="314">IF($Q89="B", (K89*$N89),0)</f>
        <v>0</v>
      </c>
      <c r="AE89" s="3">
        <f t="shared" ref="AE89:AE93" si="315">IF($Q89="B", (F89*$N89),0)</f>
        <v>660</v>
      </c>
      <c r="AF89" s="73"/>
      <c r="AG89" s="2"/>
      <c r="AH89" s="2"/>
      <c r="AJ89" s="80">
        <f t="shared" ref="AJ89:AJ90" si="316">IF($Q89="C", (G89*$N89),0)</f>
        <v>0</v>
      </c>
      <c r="AK89" s="10">
        <f t="shared" ref="AK89:AK90" si="317">IF($Q89="C", (H89*$N89),0)</f>
        <v>0</v>
      </c>
      <c r="AL89" s="10">
        <f t="shared" ref="AL89:AL90" si="318">IF($Q89="C", (I89*$N89),0)</f>
        <v>0</v>
      </c>
      <c r="AM89" s="10">
        <f t="shared" ref="AM89:AM90" si="319">IF($Q89="C", (J89*$N89),0)</f>
        <v>0</v>
      </c>
      <c r="AN89" s="10">
        <f t="shared" ref="AN89:AN90" si="320">IF($Q89="C", (K89*$N89),0)</f>
        <v>0</v>
      </c>
      <c r="AO89" s="2">
        <f t="shared" ref="AO89:AO90" si="321">IF($Q89="C", (F89*$N89),0)</f>
        <v>0</v>
      </c>
      <c r="AP89" s="73"/>
    </row>
    <row r="90" spans="1:42">
      <c r="A90" s="102" t="s">
        <v>158</v>
      </c>
      <c r="B90" s="40" t="s">
        <v>66</v>
      </c>
      <c r="C90">
        <v>12</v>
      </c>
      <c r="D90" s="40" t="s">
        <v>67</v>
      </c>
      <c r="E90" s="31">
        <v>55</v>
      </c>
      <c r="F90" s="128">
        <f t="shared" ref="F90" si="322">E90*C90</f>
        <v>660</v>
      </c>
      <c r="G90" s="139">
        <v>0</v>
      </c>
      <c r="H90" s="139">
        <v>60</v>
      </c>
      <c r="I90" s="139">
        <v>0</v>
      </c>
      <c r="J90" s="139">
        <v>8</v>
      </c>
      <c r="K90" s="140">
        <v>0</v>
      </c>
      <c r="L90" t="s">
        <v>8</v>
      </c>
      <c r="M90" s="31">
        <f t="shared" ref="M90" si="323">((Shop*G90)+(M_Tech*H90)+(CMM*I90)+(ENG*J90)+(DES*K90))*N90</f>
        <v>16440</v>
      </c>
      <c r="N90">
        <v>2</v>
      </c>
      <c r="O90" s="41">
        <f>M90+(N90*F90)</f>
        <v>17760</v>
      </c>
      <c r="P90" s="41"/>
      <c r="Q90" s="108" t="s">
        <v>49</v>
      </c>
      <c r="R90" s="179" t="s">
        <v>95</v>
      </c>
      <c r="S90" s="186" t="str">
        <f t="shared" ref="S90" si="324">CONCATENATE(Q90,R90,Y90)</f>
        <v>BPD2009</v>
      </c>
      <c r="T90"/>
      <c r="U90"/>
      <c r="V90"/>
      <c r="W90"/>
      <c r="X90"/>
      <c r="Y90" s="85">
        <v>2009</v>
      </c>
      <c r="Z90" s="2">
        <f t="shared" ref="Z90" si="325">IF($Q90="B", (G90*$N90),0)</f>
        <v>0</v>
      </c>
      <c r="AA90" s="2">
        <f t="shared" ref="AA90" si="326">IF($Q90="B", (H90*$N90),0)</f>
        <v>120</v>
      </c>
      <c r="AB90" s="2">
        <f t="shared" ref="AB90" si="327">IF($Q90="B", (I90*$N90),0)</f>
        <v>0</v>
      </c>
      <c r="AC90" s="2">
        <f t="shared" ref="AC90" si="328">IF($Q90="B", (J90*$N90),0)</f>
        <v>16</v>
      </c>
      <c r="AD90" s="2">
        <f t="shared" ref="AD90" si="329">IF($Q90="B", (K90*$N90),0)</f>
        <v>0</v>
      </c>
      <c r="AE90" s="3">
        <f t="shared" ref="AE90" si="330">IF($Q90="B", (F90*$N90),0)</f>
        <v>1320</v>
      </c>
      <c r="AF90" s="73"/>
      <c r="AG90" s="2"/>
      <c r="AH90" s="2"/>
      <c r="AJ90" s="80">
        <f t="shared" si="316"/>
        <v>0</v>
      </c>
      <c r="AK90" s="10">
        <f t="shared" si="317"/>
        <v>0</v>
      </c>
      <c r="AL90" s="10">
        <f t="shared" si="318"/>
        <v>0</v>
      </c>
      <c r="AM90" s="10">
        <f t="shared" si="319"/>
        <v>0</v>
      </c>
      <c r="AN90" s="10">
        <f t="shared" si="320"/>
        <v>0</v>
      </c>
      <c r="AO90" s="2">
        <f t="shared" si="321"/>
        <v>0</v>
      </c>
      <c r="AP90" s="73"/>
    </row>
    <row r="91" spans="1:42">
      <c r="A91" s="102" t="s">
        <v>159</v>
      </c>
      <c r="B91" s="40" t="s">
        <v>66</v>
      </c>
      <c r="C91">
        <v>12</v>
      </c>
      <c r="D91" s="40" t="s">
        <v>67</v>
      </c>
      <c r="E91" s="31">
        <v>55</v>
      </c>
      <c r="F91" s="128">
        <f t="shared" si="306"/>
        <v>660</v>
      </c>
      <c r="G91" s="139">
        <v>0</v>
      </c>
      <c r="H91" s="139">
        <v>60</v>
      </c>
      <c r="I91" s="139">
        <v>0</v>
      </c>
      <c r="J91" s="139">
        <v>8</v>
      </c>
      <c r="K91" s="140">
        <v>0</v>
      </c>
      <c r="L91" t="s">
        <v>8</v>
      </c>
      <c r="M91" s="31">
        <f t="shared" si="307"/>
        <v>8220</v>
      </c>
      <c r="N91">
        <v>1</v>
      </c>
      <c r="O91" s="41">
        <f>M91+(N91*F91)</f>
        <v>8880</v>
      </c>
      <c r="P91" s="41"/>
      <c r="Q91" s="108" t="s">
        <v>50</v>
      </c>
      <c r="R91" s="179" t="s">
        <v>95</v>
      </c>
      <c r="S91" s="186" t="str">
        <f t="shared" si="309"/>
        <v>CPD2009</v>
      </c>
      <c r="T91"/>
      <c r="U91"/>
      <c r="V91"/>
      <c r="W91"/>
      <c r="X91"/>
      <c r="Y91" s="85">
        <v>2009</v>
      </c>
      <c r="Z91" s="2">
        <f t="shared" si="310"/>
        <v>0</v>
      </c>
      <c r="AA91" s="2">
        <f t="shared" si="311"/>
        <v>0</v>
      </c>
      <c r="AB91" s="2">
        <f t="shared" si="312"/>
        <v>0</v>
      </c>
      <c r="AC91" s="2">
        <f t="shared" si="313"/>
        <v>0</v>
      </c>
      <c r="AD91" s="2">
        <f t="shared" si="314"/>
        <v>0</v>
      </c>
      <c r="AE91" s="3">
        <f t="shared" si="315"/>
        <v>0</v>
      </c>
      <c r="AF91" s="73"/>
      <c r="AG91" s="2"/>
      <c r="AH91" s="2"/>
      <c r="AJ91" s="80">
        <f t="shared" ref="AJ91:AJ92" si="331">IF($Q91="C", (G91*$N91),0)</f>
        <v>0</v>
      </c>
      <c r="AK91" s="10">
        <f t="shared" ref="AK91:AK92" si="332">IF($Q91="C", (H91*$N91),0)</f>
        <v>60</v>
      </c>
      <c r="AL91" s="10">
        <f t="shared" ref="AL91:AL92" si="333">IF($Q91="C", (I91*$N91),0)</f>
        <v>0</v>
      </c>
      <c r="AM91" s="10">
        <f t="shared" ref="AM91:AM92" si="334">IF($Q91="C", (J91*$N91),0)</f>
        <v>8</v>
      </c>
      <c r="AN91" s="10">
        <f t="shared" ref="AN91:AN92" si="335">IF($Q91="C", (K91*$N91),0)</f>
        <v>0</v>
      </c>
      <c r="AO91" s="2">
        <f t="shared" ref="AO91:AO92" si="336">IF($Q91="C", (F91*$N91),0)</f>
        <v>660</v>
      </c>
      <c r="AP91" s="73"/>
    </row>
    <row r="92" spans="1:42">
      <c r="A92" s="102" t="s">
        <v>75</v>
      </c>
      <c r="B92" s="40" t="s">
        <v>34</v>
      </c>
      <c r="C92">
        <v>0</v>
      </c>
      <c r="D92" s="40" t="s">
        <v>9</v>
      </c>
      <c r="E92" s="31">
        <v>0</v>
      </c>
      <c r="F92" s="128">
        <f t="shared" ref="F92" si="337">E92*C92</f>
        <v>0</v>
      </c>
      <c r="G92" s="139">
        <v>0</v>
      </c>
      <c r="H92" s="139">
        <v>8</v>
      </c>
      <c r="I92" s="139">
        <v>0</v>
      </c>
      <c r="J92" s="139">
        <v>4</v>
      </c>
      <c r="K92" s="140">
        <v>0</v>
      </c>
      <c r="L92" t="s">
        <v>8</v>
      </c>
      <c r="M92" s="31">
        <f t="shared" ref="M92" si="338">((Shop*G92)+(M_Tech*H92)+(CMM*I92)+(ENG*J92)+(DES*K92))*N92</f>
        <v>3072</v>
      </c>
      <c r="N92">
        <v>2</v>
      </c>
      <c r="O92" s="41">
        <f t="shared" ref="O92" si="339">M92+(N92*F92)</f>
        <v>3072</v>
      </c>
      <c r="P92" s="41"/>
      <c r="Q92" s="108" t="s">
        <v>49</v>
      </c>
      <c r="R92" s="179" t="s">
        <v>95</v>
      </c>
      <c r="S92" s="186" t="str">
        <f t="shared" ref="S92" si="340">CONCATENATE(Q92,R92,Y92)</f>
        <v>BPD2009</v>
      </c>
      <c r="T92"/>
      <c r="U92"/>
      <c r="V92"/>
      <c r="W92"/>
      <c r="X92"/>
      <c r="Y92" s="85">
        <v>2009</v>
      </c>
      <c r="Z92" s="2">
        <f t="shared" ref="Z92" si="341">IF($Q92="B", (G92*$N92),0)</f>
        <v>0</v>
      </c>
      <c r="AA92" s="2">
        <f t="shared" ref="AA92" si="342">IF($Q92="B", (H92*$N92),0)</f>
        <v>16</v>
      </c>
      <c r="AB92" s="2">
        <f t="shared" ref="AB92" si="343">IF($Q92="B", (I92*$N92),0)</f>
        <v>0</v>
      </c>
      <c r="AC92" s="2">
        <f t="shared" ref="AC92" si="344">IF($Q92="B", (J92*$N92),0)</f>
        <v>8</v>
      </c>
      <c r="AD92" s="2">
        <f t="shared" ref="AD92" si="345">IF($Q92="B", (K92*$N92),0)</f>
        <v>0</v>
      </c>
      <c r="AE92" s="3">
        <f t="shared" ref="AE92" si="346">IF($Q92="B", (F92*$N92),0)</f>
        <v>0</v>
      </c>
      <c r="AF92" s="73"/>
      <c r="AG92" s="2"/>
      <c r="AH92" s="2"/>
      <c r="AJ92" s="80">
        <f t="shared" si="331"/>
        <v>0</v>
      </c>
      <c r="AK92" s="10">
        <f t="shared" si="332"/>
        <v>0</v>
      </c>
      <c r="AL92" s="10">
        <f t="shared" si="333"/>
        <v>0</v>
      </c>
      <c r="AM92" s="10">
        <f t="shared" si="334"/>
        <v>0</v>
      </c>
      <c r="AN92" s="10">
        <f t="shared" si="335"/>
        <v>0</v>
      </c>
      <c r="AO92" s="2">
        <f t="shared" si="336"/>
        <v>0</v>
      </c>
      <c r="AP92" s="73"/>
    </row>
    <row r="93" spans="1:42">
      <c r="A93" s="102" t="s">
        <v>160</v>
      </c>
      <c r="B93" s="40" t="s">
        <v>34</v>
      </c>
      <c r="C93">
        <v>0</v>
      </c>
      <c r="D93" s="40" t="s">
        <v>9</v>
      </c>
      <c r="E93" s="31">
        <v>0</v>
      </c>
      <c r="F93" s="128">
        <f t="shared" si="306"/>
        <v>0</v>
      </c>
      <c r="G93" s="139">
        <v>0</v>
      </c>
      <c r="H93" s="139">
        <v>8</v>
      </c>
      <c r="I93" s="139">
        <v>0</v>
      </c>
      <c r="J93" s="139">
        <v>0</v>
      </c>
      <c r="K93" s="140">
        <v>0</v>
      </c>
      <c r="L93" t="s">
        <v>8</v>
      </c>
      <c r="M93" s="31">
        <f t="shared" si="307"/>
        <v>936</v>
      </c>
      <c r="N93">
        <v>1</v>
      </c>
      <c r="O93" s="41">
        <f t="shared" si="308"/>
        <v>936</v>
      </c>
      <c r="P93" s="41"/>
      <c r="Q93" s="108" t="s">
        <v>50</v>
      </c>
      <c r="R93" s="179" t="s">
        <v>95</v>
      </c>
      <c r="S93" s="186" t="str">
        <f t="shared" si="309"/>
        <v>CPD2009</v>
      </c>
      <c r="T93"/>
      <c r="U93"/>
      <c r="V93"/>
      <c r="W93"/>
      <c r="X93"/>
      <c r="Y93" s="85">
        <v>2009</v>
      </c>
      <c r="Z93" s="2">
        <f t="shared" si="310"/>
        <v>0</v>
      </c>
      <c r="AA93" s="2">
        <f t="shared" si="311"/>
        <v>0</v>
      </c>
      <c r="AB93" s="2">
        <f t="shared" si="312"/>
        <v>0</v>
      </c>
      <c r="AC93" s="2">
        <f t="shared" si="313"/>
        <v>0</v>
      </c>
      <c r="AD93" s="2">
        <f t="shared" si="314"/>
        <v>0</v>
      </c>
      <c r="AE93" s="3">
        <f t="shared" si="315"/>
        <v>0</v>
      </c>
      <c r="AF93" s="73"/>
      <c r="AG93" s="2"/>
      <c r="AH93" s="2"/>
      <c r="AJ93" s="80">
        <f t="shared" ref="AJ93" si="347">IF($Q93="C", (G93*$N93),0)</f>
        <v>0</v>
      </c>
      <c r="AK93" s="10">
        <f t="shared" ref="AK93" si="348">IF($Q93="C", (H93*$N93),0)</f>
        <v>8</v>
      </c>
      <c r="AL93" s="10">
        <f t="shared" ref="AL93" si="349">IF($Q93="C", (I93*$N93),0)</f>
        <v>0</v>
      </c>
      <c r="AM93" s="10">
        <f t="shared" ref="AM93" si="350">IF($Q93="C", (J93*$N93),0)</f>
        <v>0</v>
      </c>
      <c r="AN93" s="10">
        <f t="shared" ref="AN93" si="351">IF($Q93="C", (K93*$N93),0)</f>
        <v>0</v>
      </c>
      <c r="AO93" s="2">
        <f t="shared" ref="AO93" si="352">IF($Q93="C", (F93*$N93),0)</f>
        <v>0</v>
      </c>
      <c r="AP93" s="73"/>
    </row>
    <row r="94" spans="1:42" s="106" customFormat="1">
      <c r="A94" s="103" t="s">
        <v>208</v>
      </c>
      <c r="E94" s="120"/>
      <c r="F94" s="129"/>
      <c r="G94" s="143"/>
      <c r="H94" s="143"/>
      <c r="I94" s="143"/>
      <c r="J94" s="143"/>
      <c r="K94" s="144"/>
      <c r="L94" s="169" t="s">
        <v>80</v>
      </c>
      <c r="M94" s="170">
        <f>SUMIF(Q88:Q93,"B",M88:M93)</f>
        <v>37008</v>
      </c>
      <c r="N94" s="171" t="s">
        <v>80</v>
      </c>
      <c r="O94" s="112"/>
      <c r="P94" s="112"/>
      <c r="Q94" s="108"/>
      <c r="R94" s="179"/>
      <c r="S94" s="186"/>
      <c r="T94"/>
      <c r="U94"/>
      <c r="V94"/>
      <c r="W94"/>
      <c r="X94"/>
      <c r="Y94" s="113"/>
      <c r="Z94" s="114"/>
      <c r="AA94" s="114"/>
      <c r="AB94" s="115"/>
      <c r="AC94" s="114"/>
      <c r="AD94" s="114"/>
      <c r="AE94" s="48"/>
      <c r="AF94" s="116"/>
      <c r="AG94" s="101"/>
      <c r="AH94" s="101"/>
      <c r="AI94" s="31"/>
      <c r="AJ94" s="117"/>
      <c r="AK94" s="114"/>
      <c r="AL94" s="114"/>
      <c r="AM94" s="114"/>
      <c r="AN94" s="114"/>
      <c r="AO94" s="101"/>
      <c r="AP94" s="116"/>
    </row>
    <row r="95" spans="1:42">
      <c r="A95" s="102" t="s">
        <v>165</v>
      </c>
      <c r="B95" s="40" t="s">
        <v>34</v>
      </c>
      <c r="C95">
        <v>0</v>
      </c>
      <c r="D95" s="40" t="s">
        <v>9</v>
      </c>
      <c r="E95" s="31">
        <v>0</v>
      </c>
      <c r="F95" s="128">
        <f t="shared" ref="F95:F99" si="353">E95*C95</f>
        <v>0</v>
      </c>
      <c r="G95" s="139">
        <v>0</v>
      </c>
      <c r="H95" s="139">
        <v>4</v>
      </c>
      <c r="I95" s="139">
        <v>0</v>
      </c>
      <c r="J95" s="139">
        <v>4</v>
      </c>
      <c r="K95" s="140">
        <v>0</v>
      </c>
      <c r="L95" t="s">
        <v>8</v>
      </c>
      <c r="M95" s="31">
        <f t="shared" ref="M95:M99" si="354">((Shop*G95)+(M_Tech*H95)+(CMM*I95)+(ENG*J95)+(DES*K95))*N95</f>
        <v>1068</v>
      </c>
      <c r="N95">
        <v>1</v>
      </c>
      <c r="O95" s="41">
        <f t="shared" ref="O95" si="355">M95+(N95*F95)</f>
        <v>1068</v>
      </c>
      <c r="P95" s="41"/>
      <c r="Q95" s="108" t="s">
        <v>49</v>
      </c>
      <c r="R95" s="179" t="s">
        <v>95</v>
      </c>
      <c r="S95" s="186" t="str">
        <f t="shared" ref="S95:S99" si="356">CONCATENATE(Q95,R95,Y95)</f>
        <v>BPD2009</v>
      </c>
      <c r="T95"/>
      <c r="U95"/>
      <c r="V95"/>
      <c r="W95"/>
      <c r="X95"/>
      <c r="Y95" s="85">
        <v>2009</v>
      </c>
      <c r="Z95" s="2">
        <f t="shared" ref="Z95:Z99" si="357">IF($Q95="B", (G95*$N95),0)</f>
        <v>0</v>
      </c>
      <c r="AA95" s="2">
        <f t="shared" ref="AA95:AA99" si="358">IF($Q95="B", (H95*$N95),0)</f>
        <v>4</v>
      </c>
      <c r="AB95" s="2">
        <f t="shared" ref="AB95:AB99" si="359">IF($Q95="B", (I95*$N95),0)</f>
        <v>0</v>
      </c>
      <c r="AC95" s="2">
        <f t="shared" ref="AC95:AC99" si="360">IF($Q95="B", (J95*$N95),0)</f>
        <v>4</v>
      </c>
      <c r="AD95" s="2">
        <f t="shared" ref="AD95:AD99" si="361">IF($Q95="B", (K95*$N95),0)</f>
        <v>0</v>
      </c>
      <c r="AE95" s="3">
        <f t="shared" ref="AE95:AE99" si="362">IF($Q95="B", (F95*$N95),0)</f>
        <v>0</v>
      </c>
      <c r="AF95" s="73"/>
      <c r="AG95" s="2"/>
      <c r="AH95" s="2"/>
      <c r="AJ95" s="80">
        <f t="shared" ref="AJ95:AJ99" si="363">IF($Q95="C", (G95*$N95),0)</f>
        <v>0</v>
      </c>
      <c r="AK95" s="10">
        <f t="shared" ref="AK95:AK99" si="364">IF($Q95="C", (H95*$N95),0)</f>
        <v>0</v>
      </c>
      <c r="AL95" s="10">
        <f t="shared" ref="AL95:AL99" si="365">IF($Q95="C", (I95*$N95),0)</f>
        <v>0</v>
      </c>
      <c r="AM95" s="10">
        <f t="shared" ref="AM95:AM99" si="366">IF($Q95="C", (J95*$N95),0)</f>
        <v>0</v>
      </c>
      <c r="AN95" s="10">
        <f t="shared" ref="AN95:AN99" si="367">IF($Q95="C", (K95*$N95),0)</f>
        <v>0</v>
      </c>
      <c r="AO95" s="2">
        <f t="shared" ref="AO95:AO99" si="368">IF($Q95="C", (F95*$N95),0)</f>
        <v>0</v>
      </c>
      <c r="AP95" s="73"/>
    </row>
    <row r="96" spans="1:42">
      <c r="A96" s="102" t="s">
        <v>166</v>
      </c>
      <c r="B96" s="40" t="s">
        <v>66</v>
      </c>
      <c r="C96">
        <v>1</v>
      </c>
      <c r="D96" s="40" t="s">
        <v>67</v>
      </c>
      <c r="E96" s="31">
        <v>55</v>
      </c>
      <c r="F96" s="128">
        <f t="shared" si="353"/>
        <v>55</v>
      </c>
      <c r="G96" s="139">
        <v>0</v>
      </c>
      <c r="H96" s="139">
        <v>8</v>
      </c>
      <c r="I96" s="139">
        <v>0</v>
      </c>
      <c r="J96" s="139">
        <v>0</v>
      </c>
      <c r="K96" s="140">
        <v>0</v>
      </c>
      <c r="L96" t="s">
        <v>8</v>
      </c>
      <c r="M96" s="31">
        <f t="shared" si="354"/>
        <v>1872</v>
      </c>
      <c r="N96">
        <v>2</v>
      </c>
      <c r="O96" s="41">
        <f>M96+(N96*F96)</f>
        <v>1982</v>
      </c>
      <c r="P96" s="41"/>
      <c r="Q96" s="108" t="s">
        <v>49</v>
      </c>
      <c r="R96" s="179" t="s">
        <v>95</v>
      </c>
      <c r="S96" s="186" t="str">
        <f t="shared" si="356"/>
        <v>BPD2009</v>
      </c>
      <c r="T96"/>
      <c r="U96"/>
      <c r="V96"/>
      <c r="W96"/>
      <c r="X96"/>
      <c r="Y96" s="85">
        <v>2009</v>
      </c>
      <c r="Z96" s="2">
        <f t="shared" si="357"/>
        <v>0</v>
      </c>
      <c r="AA96" s="2">
        <f t="shared" si="358"/>
        <v>16</v>
      </c>
      <c r="AB96" s="2">
        <f t="shared" si="359"/>
        <v>0</v>
      </c>
      <c r="AC96" s="2">
        <f t="shared" si="360"/>
        <v>0</v>
      </c>
      <c r="AD96" s="2">
        <f t="shared" si="361"/>
        <v>0</v>
      </c>
      <c r="AE96" s="3">
        <f t="shared" si="362"/>
        <v>110</v>
      </c>
      <c r="AF96" s="73"/>
      <c r="AG96" s="2"/>
      <c r="AH96" s="2"/>
      <c r="AJ96" s="80">
        <f t="shared" si="363"/>
        <v>0</v>
      </c>
      <c r="AK96" s="10">
        <f t="shared" si="364"/>
        <v>0</v>
      </c>
      <c r="AL96" s="10">
        <f t="shared" si="365"/>
        <v>0</v>
      </c>
      <c r="AM96" s="10">
        <f t="shared" si="366"/>
        <v>0</v>
      </c>
      <c r="AN96" s="10">
        <f t="shared" si="367"/>
        <v>0</v>
      </c>
      <c r="AO96" s="2">
        <f t="shared" si="368"/>
        <v>0</v>
      </c>
      <c r="AP96" s="73"/>
    </row>
    <row r="97" spans="1:42">
      <c r="A97" s="102" t="s">
        <v>167</v>
      </c>
      <c r="B97" s="40" t="s">
        <v>66</v>
      </c>
      <c r="C97">
        <v>1</v>
      </c>
      <c r="D97" s="40" t="s">
        <v>67</v>
      </c>
      <c r="E97" s="31">
        <v>55</v>
      </c>
      <c r="F97" s="128">
        <f t="shared" si="353"/>
        <v>55</v>
      </c>
      <c r="G97" s="139">
        <v>0</v>
      </c>
      <c r="H97" s="139">
        <v>8</v>
      </c>
      <c r="I97" s="139">
        <v>0</v>
      </c>
      <c r="J97" s="139">
        <v>0</v>
      </c>
      <c r="K97" s="140">
        <v>0</v>
      </c>
      <c r="L97" t="s">
        <v>8</v>
      </c>
      <c r="M97" s="31">
        <f t="shared" si="354"/>
        <v>936</v>
      </c>
      <c r="N97">
        <v>1</v>
      </c>
      <c r="O97" s="41">
        <f>M97+(N97*F97)</f>
        <v>991</v>
      </c>
      <c r="P97" s="41"/>
      <c r="Q97" s="108" t="s">
        <v>50</v>
      </c>
      <c r="R97" s="179" t="s">
        <v>95</v>
      </c>
      <c r="S97" s="186" t="str">
        <f t="shared" si="356"/>
        <v>CPD2009</v>
      </c>
      <c r="T97"/>
      <c r="U97"/>
      <c r="V97"/>
      <c r="W97"/>
      <c r="X97"/>
      <c r="Y97" s="85">
        <v>2009</v>
      </c>
      <c r="Z97" s="2">
        <f t="shared" si="357"/>
        <v>0</v>
      </c>
      <c r="AA97" s="2">
        <f t="shared" si="358"/>
        <v>0</v>
      </c>
      <c r="AB97" s="2">
        <f t="shared" si="359"/>
        <v>0</v>
      </c>
      <c r="AC97" s="2">
        <f t="shared" si="360"/>
        <v>0</v>
      </c>
      <c r="AD97" s="2">
        <f t="shared" si="361"/>
        <v>0</v>
      </c>
      <c r="AE97" s="3">
        <f t="shared" si="362"/>
        <v>0</v>
      </c>
      <c r="AF97" s="73"/>
      <c r="AG97" s="2"/>
      <c r="AH97" s="2"/>
      <c r="AJ97" s="80">
        <f t="shared" si="363"/>
        <v>0</v>
      </c>
      <c r="AK97" s="10">
        <f t="shared" si="364"/>
        <v>8</v>
      </c>
      <c r="AL97" s="10">
        <f t="shared" si="365"/>
        <v>0</v>
      </c>
      <c r="AM97" s="10">
        <f t="shared" si="366"/>
        <v>0</v>
      </c>
      <c r="AN97" s="10">
        <f t="shared" si="367"/>
        <v>0</v>
      </c>
      <c r="AO97" s="2">
        <f t="shared" si="368"/>
        <v>55</v>
      </c>
      <c r="AP97" s="73"/>
    </row>
    <row r="98" spans="1:42">
      <c r="A98" s="102" t="s">
        <v>209</v>
      </c>
      <c r="B98" s="40" t="s">
        <v>34</v>
      </c>
      <c r="C98">
        <v>0</v>
      </c>
      <c r="D98" s="40" t="s">
        <v>9</v>
      </c>
      <c r="E98" s="31">
        <v>0</v>
      </c>
      <c r="F98" s="128">
        <f t="shared" si="353"/>
        <v>0</v>
      </c>
      <c r="G98" s="139">
        <v>16</v>
      </c>
      <c r="H98" s="139">
        <v>0</v>
      </c>
      <c r="I98" s="139">
        <v>0</v>
      </c>
      <c r="J98" s="139">
        <v>2</v>
      </c>
      <c r="K98" s="140">
        <v>0</v>
      </c>
      <c r="L98" t="s">
        <v>8</v>
      </c>
      <c r="M98" s="31">
        <f t="shared" si="354"/>
        <v>9328</v>
      </c>
      <c r="N98">
        <v>4</v>
      </c>
      <c r="O98" s="41">
        <f t="shared" ref="O98:O99" si="369">M98+(N98*F98)</f>
        <v>9328</v>
      </c>
      <c r="P98" s="41"/>
      <c r="Q98" s="108" t="s">
        <v>49</v>
      </c>
      <c r="R98" s="179" t="s">
        <v>95</v>
      </c>
      <c r="S98" s="186" t="str">
        <f t="shared" si="356"/>
        <v>BPD2009</v>
      </c>
      <c r="T98"/>
      <c r="U98"/>
      <c r="V98"/>
      <c r="W98"/>
      <c r="X98"/>
      <c r="Y98" s="85">
        <v>2009</v>
      </c>
      <c r="Z98" s="2">
        <f t="shared" si="357"/>
        <v>64</v>
      </c>
      <c r="AA98" s="2">
        <f t="shared" si="358"/>
        <v>0</v>
      </c>
      <c r="AB98" s="2">
        <f t="shared" si="359"/>
        <v>0</v>
      </c>
      <c r="AC98" s="2">
        <f t="shared" si="360"/>
        <v>8</v>
      </c>
      <c r="AD98" s="2">
        <f t="shared" si="361"/>
        <v>0</v>
      </c>
      <c r="AE98" s="3">
        <f t="shared" si="362"/>
        <v>0</v>
      </c>
      <c r="AF98" s="73"/>
      <c r="AG98" s="2"/>
      <c r="AH98" s="2"/>
      <c r="AJ98" s="80">
        <f t="shared" si="363"/>
        <v>0</v>
      </c>
      <c r="AK98" s="10">
        <f t="shared" si="364"/>
        <v>0</v>
      </c>
      <c r="AL98" s="10">
        <f t="shared" si="365"/>
        <v>0</v>
      </c>
      <c r="AM98" s="10">
        <f t="shared" si="366"/>
        <v>0</v>
      </c>
      <c r="AN98" s="10">
        <f t="shared" si="367"/>
        <v>0</v>
      </c>
      <c r="AO98" s="2">
        <f t="shared" si="368"/>
        <v>0</v>
      </c>
      <c r="AP98" s="73"/>
    </row>
    <row r="99" spans="1:42">
      <c r="A99" s="102" t="s">
        <v>210</v>
      </c>
      <c r="B99" s="40" t="s">
        <v>34</v>
      </c>
      <c r="C99">
        <v>0</v>
      </c>
      <c r="D99" s="40" t="s">
        <v>9</v>
      </c>
      <c r="E99" s="31">
        <v>0</v>
      </c>
      <c r="F99" s="128">
        <f t="shared" si="353"/>
        <v>0</v>
      </c>
      <c r="G99" s="139">
        <v>16</v>
      </c>
      <c r="H99" s="139">
        <v>0</v>
      </c>
      <c r="I99" s="139">
        <v>0</v>
      </c>
      <c r="J99" s="139">
        <v>0</v>
      </c>
      <c r="K99" s="140">
        <v>0</v>
      </c>
      <c r="L99" t="s">
        <v>8</v>
      </c>
      <c r="M99" s="31">
        <f t="shared" si="354"/>
        <v>2032</v>
      </c>
      <c r="N99">
        <v>1</v>
      </c>
      <c r="O99" s="41">
        <f t="shared" si="369"/>
        <v>2032</v>
      </c>
      <c r="P99" s="41"/>
      <c r="Q99" s="108" t="s">
        <v>50</v>
      </c>
      <c r="R99" s="179" t="s">
        <v>95</v>
      </c>
      <c r="S99" s="186" t="str">
        <f t="shared" si="356"/>
        <v>CPD2009</v>
      </c>
      <c r="T99"/>
      <c r="U99"/>
      <c r="V99"/>
      <c r="W99"/>
      <c r="X99"/>
      <c r="Y99" s="85">
        <v>2009</v>
      </c>
      <c r="Z99" s="2">
        <f t="shared" si="357"/>
        <v>0</v>
      </c>
      <c r="AA99" s="2">
        <f t="shared" si="358"/>
        <v>0</v>
      </c>
      <c r="AB99" s="2">
        <f t="shared" si="359"/>
        <v>0</v>
      </c>
      <c r="AC99" s="2">
        <f t="shared" si="360"/>
        <v>0</v>
      </c>
      <c r="AD99" s="2">
        <f t="shared" si="361"/>
        <v>0</v>
      </c>
      <c r="AE99" s="3">
        <f t="shared" si="362"/>
        <v>0</v>
      </c>
      <c r="AF99" s="73"/>
      <c r="AG99" s="2"/>
      <c r="AH99" s="2"/>
      <c r="AJ99" s="80">
        <f t="shared" si="363"/>
        <v>16</v>
      </c>
      <c r="AK99" s="10">
        <f t="shared" si="364"/>
        <v>0</v>
      </c>
      <c r="AL99" s="10">
        <f t="shared" si="365"/>
        <v>0</v>
      </c>
      <c r="AM99" s="10">
        <f t="shared" si="366"/>
        <v>0</v>
      </c>
      <c r="AN99" s="10">
        <f t="shared" si="367"/>
        <v>0</v>
      </c>
      <c r="AO99" s="2">
        <f t="shared" si="368"/>
        <v>0</v>
      </c>
      <c r="AP99" s="73"/>
    </row>
    <row r="100" spans="1:42" s="106" customFormat="1">
      <c r="A100" s="103" t="s">
        <v>168</v>
      </c>
      <c r="E100" s="120"/>
      <c r="F100" s="129"/>
      <c r="G100" s="143"/>
      <c r="H100" s="143"/>
      <c r="I100" s="143"/>
      <c r="J100" s="143"/>
      <c r="K100" s="144"/>
      <c r="L100" s="169" t="s">
        <v>80</v>
      </c>
      <c r="M100" s="170">
        <f>SUMIF(Q95:Q99,"B",M95:M99)</f>
        <v>12268</v>
      </c>
      <c r="N100" s="171" t="s">
        <v>80</v>
      </c>
      <c r="O100" s="112"/>
      <c r="P100" s="112"/>
      <c r="Q100" s="108"/>
      <c r="R100" s="179"/>
      <c r="S100" s="186"/>
      <c r="T100"/>
      <c r="U100"/>
      <c r="V100"/>
      <c r="W100"/>
      <c r="X100"/>
      <c r="Y100" s="113"/>
      <c r="Z100" s="114"/>
      <c r="AA100" s="114"/>
      <c r="AB100" s="115"/>
      <c r="AC100" s="114"/>
      <c r="AD100" s="114"/>
      <c r="AE100" s="48"/>
      <c r="AF100" s="116"/>
      <c r="AG100" s="101"/>
      <c r="AH100" s="101"/>
      <c r="AI100" s="31"/>
      <c r="AJ100" s="117"/>
      <c r="AK100" s="114"/>
      <c r="AL100" s="114"/>
      <c r="AM100" s="114"/>
      <c r="AN100" s="114"/>
      <c r="AO100" s="101"/>
      <c r="AP100" s="116"/>
    </row>
    <row r="101" spans="1:42">
      <c r="A101" s="102" t="s">
        <v>165</v>
      </c>
      <c r="B101" s="40" t="s">
        <v>34</v>
      </c>
      <c r="C101">
        <v>0</v>
      </c>
      <c r="D101" s="40" t="s">
        <v>9</v>
      </c>
      <c r="E101" s="31">
        <v>0</v>
      </c>
      <c r="F101" s="128">
        <f t="shared" ref="F101" si="370">E101*C101</f>
        <v>0</v>
      </c>
      <c r="G101" s="139">
        <v>0</v>
      </c>
      <c r="H101" s="139">
        <v>4</v>
      </c>
      <c r="I101" s="139">
        <v>0</v>
      </c>
      <c r="J101" s="139">
        <v>8</v>
      </c>
      <c r="K101" s="140">
        <v>0</v>
      </c>
      <c r="L101" t="s">
        <v>8</v>
      </c>
      <c r="M101" s="31">
        <f t="shared" ref="M101" si="371">((Shop*G101)+(M_Tech*H101)+(CMM*I101)+(ENG*J101)+(DES*K101))*N101</f>
        <v>1668</v>
      </c>
      <c r="N101">
        <v>1</v>
      </c>
      <c r="O101" s="41">
        <f t="shared" ref="O101" si="372">M101+(N101*F101)</f>
        <v>1668</v>
      </c>
      <c r="P101" s="41"/>
      <c r="Q101" s="108" t="s">
        <v>49</v>
      </c>
      <c r="R101" s="179" t="s">
        <v>95</v>
      </c>
      <c r="S101" s="186" t="str">
        <f t="shared" ref="S101" si="373">CONCATENATE(Q101,R101,Y101)</f>
        <v>BPD2009</v>
      </c>
      <c r="T101"/>
      <c r="U101"/>
      <c r="V101"/>
      <c r="W101"/>
      <c r="X101"/>
      <c r="Y101" s="85">
        <v>2009</v>
      </c>
      <c r="Z101" s="2">
        <f t="shared" ref="Z101" si="374">IF($Q101="B", (G101*$N101),0)</f>
        <v>0</v>
      </c>
      <c r="AA101" s="2">
        <f t="shared" ref="AA101" si="375">IF($Q101="B", (H101*$N101),0)</f>
        <v>4</v>
      </c>
      <c r="AB101" s="2">
        <f t="shared" ref="AB101" si="376">IF($Q101="B", (I101*$N101),0)</f>
        <v>0</v>
      </c>
      <c r="AC101" s="2">
        <f t="shared" ref="AC101" si="377">IF($Q101="B", (J101*$N101),0)</f>
        <v>8</v>
      </c>
      <c r="AD101" s="2">
        <f t="shared" ref="AD101" si="378">IF($Q101="B", (K101*$N101),0)</f>
        <v>0</v>
      </c>
      <c r="AE101" s="3">
        <f t="shared" ref="AE101" si="379">IF($Q101="B", (F101*$N101),0)</f>
        <v>0</v>
      </c>
      <c r="AF101" s="73"/>
      <c r="AG101" s="2"/>
      <c r="AH101" s="2"/>
      <c r="AJ101" s="80">
        <f t="shared" ref="AJ101" si="380">IF($Q101="C", (G101*$N101),0)</f>
        <v>0</v>
      </c>
      <c r="AK101" s="10">
        <f t="shared" ref="AK101" si="381">IF($Q101="C", (H101*$N101),0)</f>
        <v>0</v>
      </c>
      <c r="AL101" s="10">
        <f t="shared" ref="AL101" si="382">IF($Q101="C", (I101*$N101),0)</f>
        <v>0</v>
      </c>
      <c r="AM101" s="10">
        <f t="shared" ref="AM101" si="383">IF($Q101="C", (J101*$N101),0)</f>
        <v>0</v>
      </c>
      <c r="AN101" s="10">
        <f t="shared" ref="AN101" si="384">IF($Q101="C", (K101*$N101),0)</f>
        <v>0</v>
      </c>
      <c r="AO101" s="2">
        <f t="shared" ref="AO101" si="385">IF($Q101="C", (F101*$N101),0)</f>
        <v>0</v>
      </c>
      <c r="AP101" s="73"/>
    </row>
    <row r="102" spans="1:42">
      <c r="A102" s="102" t="s">
        <v>169</v>
      </c>
      <c r="B102" s="40" t="s">
        <v>66</v>
      </c>
      <c r="C102">
        <v>1</v>
      </c>
      <c r="D102" s="40" t="s">
        <v>67</v>
      </c>
      <c r="E102" s="31">
        <v>55</v>
      </c>
      <c r="F102" s="128">
        <f t="shared" ref="F102:F105" si="386">E102*C102</f>
        <v>55</v>
      </c>
      <c r="G102" s="139">
        <v>0</v>
      </c>
      <c r="H102" s="139">
        <v>8</v>
      </c>
      <c r="I102" s="139">
        <v>0</v>
      </c>
      <c r="J102" s="139">
        <v>8</v>
      </c>
      <c r="K102" s="140">
        <v>0</v>
      </c>
      <c r="L102" t="s">
        <v>8</v>
      </c>
      <c r="M102" s="31">
        <f t="shared" ref="M102:M105" si="387">((Shop*G102)+(M_Tech*H102)+(CMM*I102)+(ENG*J102)+(DES*K102))*N102</f>
        <v>4272</v>
      </c>
      <c r="N102">
        <v>2</v>
      </c>
      <c r="O102" s="41">
        <f t="shared" ref="O102" si="388">M102+(N102*F102)</f>
        <v>4382</v>
      </c>
      <c r="P102" s="41"/>
      <c r="Q102" s="108" t="s">
        <v>49</v>
      </c>
      <c r="R102" s="179" t="s">
        <v>95</v>
      </c>
      <c r="S102" s="186" t="str">
        <f t="shared" ref="S102:S105" si="389">CONCATENATE(Q102,R102,Y102)</f>
        <v>BPD2009</v>
      </c>
      <c r="T102"/>
      <c r="U102"/>
      <c r="V102"/>
      <c r="W102"/>
      <c r="X102"/>
      <c r="Y102" s="85">
        <v>2009</v>
      </c>
      <c r="Z102" s="2">
        <f t="shared" ref="Z102:Z105" si="390">IF($Q102="B", (G102*$N102),0)</f>
        <v>0</v>
      </c>
      <c r="AA102" s="2">
        <f t="shared" ref="AA102:AA105" si="391">IF($Q102="B", (H102*$N102),0)</f>
        <v>16</v>
      </c>
      <c r="AB102" s="2">
        <f t="shared" ref="AB102:AB105" si="392">IF($Q102="B", (I102*$N102),0)</f>
        <v>0</v>
      </c>
      <c r="AC102" s="2">
        <f t="shared" ref="AC102:AC105" si="393">IF($Q102="B", (J102*$N102),0)</f>
        <v>16</v>
      </c>
      <c r="AD102" s="2">
        <f t="shared" ref="AD102:AD105" si="394">IF($Q102="B", (K102*$N102),0)</f>
        <v>0</v>
      </c>
      <c r="AE102" s="3">
        <f t="shared" ref="AE102:AE105" si="395">IF($Q102="B", (F102*$N102),0)</f>
        <v>110</v>
      </c>
      <c r="AF102" s="73"/>
      <c r="AG102" s="2"/>
      <c r="AH102" s="2"/>
      <c r="AJ102" s="80">
        <f t="shared" ref="AJ102:AJ105" si="396">IF($Q102="C", (G102*$N102),0)</f>
        <v>0</v>
      </c>
      <c r="AK102" s="10">
        <f t="shared" ref="AK102:AK105" si="397">IF($Q102="C", (H102*$N102),0)</f>
        <v>0</v>
      </c>
      <c r="AL102" s="10">
        <f t="shared" ref="AL102:AL105" si="398">IF($Q102="C", (I102*$N102),0)</f>
        <v>0</v>
      </c>
      <c r="AM102" s="10">
        <f t="shared" ref="AM102:AM105" si="399">IF($Q102="C", (J102*$N102),0)</f>
        <v>0</v>
      </c>
      <c r="AN102" s="10">
        <f t="shared" ref="AN102:AN105" si="400">IF($Q102="C", (K102*$N102),0)</f>
        <v>0</v>
      </c>
      <c r="AO102" s="2">
        <f t="shared" ref="AO102:AO105" si="401">IF($Q102="C", (F102*$N102),0)</f>
        <v>0</v>
      </c>
      <c r="AP102" s="73"/>
    </row>
    <row r="103" spans="1:42">
      <c r="A103" s="102" t="s">
        <v>172</v>
      </c>
      <c r="B103" s="40" t="s">
        <v>66</v>
      </c>
      <c r="C103">
        <v>1</v>
      </c>
      <c r="D103" s="40" t="s">
        <v>67</v>
      </c>
      <c r="E103" s="31">
        <v>55</v>
      </c>
      <c r="F103" s="128">
        <f t="shared" ref="F103" si="402">E103*C103</f>
        <v>55</v>
      </c>
      <c r="G103" s="139">
        <v>0</v>
      </c>
      <c r="H103" s="139">
        <v>8</v>
      </c>
      <c r="I103" s="139">
        <v>8</v>
      </c>
      <c r="J103" s="139">
        <v>8</v>
      </c>
      <c r="K103" s="140">
        <v>0</v>
      </c>
      <c r="L103" t="s">
        <v>8</v>
      </c>
      <c r="M103" s="31">
        <f t="shared" ref="M103" si="403">((Shop*G103)+(M_Tech*H103)+(CMM*I103)+(ENG*J103)+(DES*K103))*N103</f>
        <v>6304</v>
      </c>
      <c r="N103">
        <v>2</v>
      </c>
      <c r="O103" s="41">
        <f t="shared" ref="O103" si="404">M103+(N103*F103)</f>
        <v>6414</v>
      </c>
      <c r="P103" s="41"/>
      <c r="Q103" s="108" t="s">
        <v>50</v>
      </c>
      <c r="R103" s="179" t="s">
        <v>95</v>
      </c>
      <c r="S103" s="186" t="str">
        <f t="shared" ref="S103" si="405">CONCATENATE(Q103,R103,Y103)</f>
        <v>CPD2009</v>
      </c>
      <c r="T103"/>
      <c r="U103"/>
      <c r="V103"/>
      <c r="W103"/>
      <c r="X103"/>
      <c r="Y103" s="85">
        <v>2009</v>
      </c>
      <c r="Z103" s="2">
        <f t="shared" ref="Z103" si="406">IF($Q103="B", (G103*$N103),0)</f>
        <v>0</v>
      </c>
      <c r="AA103" s="2">
        <f t="shared" ref="AA103" si="407">IF($Q103="B", (H103*$N103),0)</f>
        <v>0</v>
      </c>
      <c r="AB103" s="2">
        <f t="shared" ref="AB103" si="408">IF($Q103="B", (I103*$N103),0)</f>
        <v>0</v>
      </c>
      <c r="AC103" s="2">
        <f t="shared" ref="AC103" si="409">IF($Q103="B", (J103*$N103),0)</f>
        <v>0</v>
      </c>
      <c r="AD103" s="2">
        <f t="shared" ref="AD103" si="410">IF($Q103="B", (K103*$N103),0)</f>
        <v>0</v>
      </c>
      <c r="AE103" s="3">
        <f t="shared" ref="AE103" si="411">IF($Q103="B", (F103*$N103),0)</f>
        <v>0</v>
      </c>
      <c r="AF103" s="73"/>
      <c r="AG103" s="2"/>
      <c r="AH103" s="2"/>
      <c r="AJ103" s="80">
        <f t="shared" ref="AJ103" si="412">IF($Q103="C", (G103*$N103),0)</f>
        <v>0</v>
      </c>
      <c r="AK103" s="10">
        <f t="shared" ref="AK103" si="413">IF($Q103="C", (H103*$N103),0)</f>
        <v>16</v>
      </c>
      <c r="AL103" s="10">
        <f t="shared" ref="AL103" si="414">IF($Q103="C", (I103*$N103),0)</f>
        <v>16</v>
      </c>
      <c r="AM103" s="10">
        <f t="shared" ref="AM103" si="415">IF($Q103="C", (J103*$N103),0)</f>
        <v>16</v>
      </c>
      <c r="AN103" s="10">
        <f t="shared" ref="AN103" si="416">IF($Q103="C", (K103*$N103),0)</f>
        <v>0</v>
      </c>
      <c r="AO103" s="2">
        <f t="shared" ref="AO103" si="417">IF($Q103="C", (F103*$N103),0)</f>
        <v>110</v>
      </c>
      <c r="AP103" s="73"/>
    </row>
    <row r="104" spans="1:42">
      <c r="A104" s="102" t="s">
        <v>170</v>
      </c>
      <c r="B104" s="40" t="s">
        <v>66</v>
      </c>
      <c r="C104">
        <v>1</v>
      </c>
      <c r="D104" s="40" t="s">
        <v>67</v>
      </c>
      <c r="E104" s="31">
        <v>55</v>
      </c>
      <c r="F104" s="128">
        <f t="shared" si="386"/>
        <v>55</v>
      </c>
      <c r="G104" s="139">
        <v>0</v>
      </c>
      <c r="H104" s="139">
        <v>8</v>
      </c>
      <c r="I104" s="139">
        <v>0</v>
      </c>
      <c r="J104" s="139">
        <v>1</v>
      </c>
      <c r="K104" s="140">
        <v>0</v>
      </c>
      <c r="L104" t="s">
        <v>8</v>
      </c>
      <c r="M104" s="31">
        <f t="shared" si="387"/>
        <v>4344</v>
      </c>
      <c r="N104">
        <v>4</v>
      </c>
      <c r="O104" s="41">
        <f>M104+(N104*F104)</f>
        <v>4564</v>
      </c>
      <c r="P104" s="41"/>
      <c r="Q104" s="108" t="s">
        <v>49</v>
      </c>
      <c r="R104" s="179" t="s">
        <v>95</v>
      </c>
      <c r="S104" s="186" t="str">
        <f t="shared" si="389"/>
        <v>BPD2009</v>
      </c>
      <c r="T104"/>
      <c r="U104"/>
      <c r="V104"/>
      <c r="W104"/>
      <c r="X104"/>
      <c r="Y104" s="85">
        <v>2009</v>
      </c>
      <c r="Z104" s="2">
        <f t="shared" si="390"/>
        <v>0</v>
      </c>
      <c r="AA104" s="2">
        <f t="shared" si="391"/>
        <v>32</v>
      </c>
      <c r="AB104" s="2">
        <f t="shared" si="392"/>
        <v>0</v>
      </c>
      <c r="AC104" s="2">
        <f t="shared" si="393"/>
        <v>4</v>
      </c>
      <c r="AD104" s="2">
        <f t="shared" si="394"/>
        <v>0</v>
      </c>
      <c r="AE104" s="3">
        <f t="shared" si="395"/>
        <v>220</v>
      </c>
      <c r="AF104" s="73"/>
      <c r="AG104" s="2"/>
      <c r="AH104" s="2"/>
      <c r="AJ104" s="80">
        <f t="shared" si="396"/>
        <v>0</v>
      </c>
      <c r="AK104" s="10">
        <f t="shared" si="397"/>
        <v>0</v>
      </c>
      <c r="AL104" s="10">
        <f t="shared" si="398"/>
        <v>0</v>
      </c>
      <c r="AM104" s="10">
        <f t="shared" si="399"/>
        <v>0</v>
      </c>
      <c r="AN104" s="10">
        <f t="shared" si="400"/>
        <v>0</v>
      </c>
      <c r="AO104" s="2">
        <f t="shared" si="401"/>
        <v>0</v>
      </c>
      <c r="AP104" s="73"/>
    </row>
    <row r="105" spans="1:42">
      <c r="A105" s="102" t="s">
        <v>171</v>
      </c>
      <c r="B105" s="40" t="s">
        <v>66</v>
      </c>
      <c r="C105">
        <v>1</v>
      </c>
      <c r="D105" s="40" t="s">
        <v>67</v>
      </c>
      <c r="E105" s="31">
        <v>55</v>
      </c>
      <c r="F105" s="128">
        <f t="shared" si="386"/>
        <v>55</v>
      </c>
      <c r="G105" s="139">
        <v>0</v>
      </c>
      <c r="H105" s="139">
        <v>8</v>
      </c>
      <c r="I105" s="139">
        <v>0</v>
      </c>
      <c r="J105" s="139">
        <v>1</v>
      </c>
      <c r="K105" s="140">
        <v>0</v>
      </c>
      <c r="L105" t="s">
        <v>8</v>
      </c>
      <c r="M105" s="31">
        <f t="shared" si="387"/>
        <v>2172</v>
      </c>
      <c r="N105">
        <v>2</v>
      </c>
      <c r="O105" s="41">
        <f>M105+(N105*F105)</f>
        <v>2282</v>
      </c>
      <c r="P105" s="41"/>
      <c r="Q105" s="108" t="s">
        <v>50</v>
      </c>
      <c r="R105" s="179" t="s">
        <v>95</v>
      </c>
      <c r="S105" s="186" t="str">
        <f t="shared" si="389"/>
        <v>CPD2009</v>
      </c>
      <c r="T105"/>
      <c r="U105"/>
      <c r="V105"/>
      <c r="W105"/>
      <c r="X105"/>
      <c r="Y105" s="85">
        <v>2009</v>
      </c>
      <c r="Z105" s="2">
        <f t="shared" si="390"/>
        <v>0</v>
      </c>
      <c r="AA105" s="2">
        <f t="shared" si="391"/>
        <v>0</v>
      </c>
      <c r="AB105" s="2">
        <f t="shared" si="392"/>
        <v>0</v>
      </c>
      <c r="AC105" s="2">
        <f t="shared" si="393"/>
        <v>0</v>
      </c>
      <c r="AD105" s="2">
        <f t="shared" si="394"/>
        <v>0</v>
      </c>
      <c r="AE105" s="3">
        <f t="shared" si="395"/>
        <v>0</v>
      </c>
      <c r="AF105" s="73"/>
      <c r="AG105" s="2"/>
      <c r="AH105" s="2"/>
      <c r="AJ105" s="80">
        <f t="shared" si="396"/>
        <v>0</v>
      </c>
      <c r="AK105" s="10">
        <f t="shared" si="397"/>
        <v>16</v>
      </c>
      <c r="AL105" s="10">
        <f t="shared" si="398"/>
        <v>0</v>
      </c>
      <c r="AM105" s="10">
        <f t="shared" si="399"/>
        <v>2</v>
      </c>
      <c r="AN105" s="10">
        <f t="shared" si="400"/>
        <v>0</v>
      </c>
      <c r="AO105" s="2">
        <f t="shared" si="401"/>
        <v>110</v>
      </c>
      <c r="AP105" s="73"/>
    </row>
    <row r="106" spans="1:42" s="106" customFormat="1">
      <c r="A106" s="103" t="s">
        <v>173</v>
      </c>
      <c r="E106" s="120"/>
      <c r="F106" s="129"/>
      <c r="G106" s="143"/>
      <c r="H106" s="143"/>
      <c r="I106" s="143"/>
      <c r="J106" s="143"/>
      <c r="K106" s="144"/>
      <c r="L106" s="169" t="s">
        <v>80</v>
      </c>
      <c r="M106" s="170">
        <f>SUMIF(Q101:Q105,"B",M101:M105)</f>
        <v>10284</v>
      </c>
      <c r="N106" s="171" t="s">
        <v>80</v>
      </c>
      <c r="O106" s="112"/>
      <c r="P106" s="112"/>
      <c r="Q106" s="108"/>
      <c r="R106" s="179"/>
      <c r="S106" s="186"/>
      <c r="T106"/>
      <c r="U106"/>
      <c r="V106"/>
      <c r="W106"/>
      <c r="X106"/>
      <c r="Y106" s="113"/>
      <c r="Z106" s="114"/>
      <c r="AA106" s="114"/>
      <c r="AB106" s="115"/>
      <c r="AC106" s="114"/>
      <c r="AD106" s="114"/>
      <c r="AE106" s="48"/>
      <c r="AF106" s="116"/>
      <c r="AG106" s="101"/>
      <c r="AH106" s="101"/>
      <c r="AI106" s="31"/>
      <c r="AJ106" s="117"/>
      <c r="AK106" s="114"/>
      <c r="AL106" s="114"/>
      <c r="AM106" s="114"/>
      <c r="AN106" s="114"/>
      <c r="AO106" s="101"/>
      <c r="AP106" s="116"/>
    </row>
    <row r="107" spans="1:42">
      <c r="A107" s="102" t="s">
        <v>175</v>
      </c>
      <c r="B107" s="40" t="s">
        <v>66</v>
      </c>
      <c r="C107">
        <v>1</v>
      </c>
      <c r="D107" s="40" t="s">
        <v>67</v>
      </c>
      <c r="E107" s="31">
        <v>55</v>
      </c>
      <c r="F107" s="128">
        <f t="shared" ref="F107:F114" si="418">E107*C107</f>
        <v>55</v>
      </c>
      <c r="G107" s="139">
        <v>0</v>
      </c>
      <c r="H107" s="139">
        <v>4</v>
      </c>
      <c r="I107" s="139">
        <v>0</v>
      </c>
      <c r="J107" s="139">
        <v>2</v>
      </c>
      <c r="K107" s="140">
        <v>0</v>
      </c>
      <c r="L107" t="s">
        <v>8</v>
      </c>
      <c r="M107" s="31">
        <f t="shared" ref="M107:M114" si="419">((Shop*G107)+(M_Tech*H107)+(CMM*I107)+(ENG*J107)+(DES*K107))*N107</f>
        <v>3072</v>
      </c>
      <c r="N107">
        <v>4</v>
      </c>
      <c r="O107" s="41">
        <f t="shared" ref="O107" si="420">M107+(N107*F107)</f>
        <v>3292</v>
      </c>
      <c r="P107" s="41"/>
      <c r="Q107" s="108" t="s">
        <v>49</v>
      </c>
      <c r="R107" s="179" t="s">
        <v>95</v>
      </c>
      <c r="S107" s="186" t="str">
        <f t="shared" ref="S107:S114" si="421">CONCATENATE(Q107,R107,Y107)</f>
        <v>BPD2009</v>
      </c>
      <c r="T107"/>
      <c r="U107"/>
      <c r="V107"/>
      <c r="W107"/>
      <c r="X107"/>
      <c r="Y107" s="85">
        <v>2009</v>
      </c>
      <c r="Z107" s="2">
        <f t="shared" ref="Z107:Z114" si="422">IF($Q107="B", (G107*$N107),0)</f>
        <v>0</v>
      </c>
      <c r="AA107" s="2">
        <f t="shared" ref="AA107:AA114" si="423">IF($Q107="B", (H107*$N107),0)</f>
        <v>16</v>
      </c>
      <c r="AB107" s="2">
        <f t="shared" ref="AB107:AB114" si="424">IF($Q107="B", (I107*$N107),0)</f>
        <v>0</v>
      </c>
      <c r="AC107" s="2">
        <f t="shared" ref="AC107:AC114" si="425">IF($Q107="B", (J107*$N107),0)</f>
        <v>8</v>
      </c>
      <c r="AD107" s="2">
        <f t="shared" ref="AD107:AD114" si="426">IF($Q107="B", (K107*$N107),0)</f>
        <v>0</v>
      </c>
      <c r="AE107" s="3">
        <f t="shared" ref="AE107:AE114" si="427">IF($Q107="B", (F107*$N107),0)</f>
        <v>220</v>
      </c>
      <c r="AF107" s="73"/>
      <c r="AG107" s="2"/>
      <c r="AH107" s="2"/>
      <c r="AJ107" s="80">
        <f t="shared" ref="AJ107:AJ114" si="428">IF($Q107="C", (G107*$N107),0)</f>
        <v>0</v>
      </c>
      <c r="AK107" s="10">
        <f t="shared" ref="AK107:AK114" si="429">IF($Q107="C", (H107*$N107),0)</f>
        <v>0</v>
      </c>
      <c r="AL107" s="10">
        <f t="shared" ref="AL107:AL114" si="430">IF($Q107="C", (I107*$N107),0)</f>
        <v>0</v>
      </c>
      <c r="AM107" s="10">
        <f t="shared" ref="AM107:AM114" si="431">IF($Q107="C", (J107*$N107),0)</f>
        <v>0</v>
      </c>
      <c r="AN107" s="10">
        <f t="shared" ref="AN107:AN114" si="432">IF($Q107="C", (K107*$N107),0)</f>
        <v>0</v>
      </c>
      <c r="AO107" s="2">
        <f t="shared" ref="AO107:AO114" si="433">IF($Q107="C", (F107*$N107),0)</f>
        <v>0</v>
      </c>
      <c r="AP107" s="73"/>
    </row>
    <row r="108" spans="1:42">
      <c r="A108" s="102" t="s">
        <v>176</v>
      </c>
      <c r="B108" s="40" t="s">
        <v>66</v>
      </c>
      <c r="C108">
        <v>1</v>
      </c>
      <c r="D108" s="40" t="s">
        <v>67</v>
      </c>
      <c r="E108" s="31">
        <v>55</v>
      </c>
      <c r="F108" s="128">
        <f t="shared" si="418"/>
        <v>55</v>
      </c>
      <c r="G108" s="139">
        <v>0</v>
      </c>
      <c r="H108" s="139">
        <v>4</v>
      </c>
      <c r="I108" s="139">
        <v>0</v>
      </c>
      <c r="J108" s="139">
        <v>0</v>
      </c>
      <c r="K108" s="140">
        <v>0</v>
      </c>
      <c r="L108" t="s">
        <v>8</v>
      </c>
      <c r="M108" s="31">
        <f t="shared" si="419"/>
        <v>936</v>
      </c>
      <c r="N108">
        <v>2</v>
      </c>
      <c r="O108" s="41">
        <f>M108+(N108*F108)</f>
        <v>1046</v>
      </c>
      <c r="P108" s="41"/>
      <c r="Q108" s="108" t="s">
        <v>50</v>
      </c>
      <c r="R108" s="179" t="s">
        <v>95</v>
      </c>
      <c r="S108" s="186" t="str">
        <f t="shared" si="421"/>
        <v>CPD2009</v>
      </c>
      <c r="T108"/>
      <c r="U108"/>
      <c r="V108"/>
      <c r="W108"/>
      <c r="X108"/>
      <c r="Y108" s="85">
        <v>2009</v>
      </c>
      <c r="Z108" s="2">
        <f t="shared" si="422"/>
        <v>0</v>
      </c>
      <c r="AA108" s="2">
        <f t="shared" si="423"/>
        <v>0</v>
      </c>
      <c r="AB108" s="2">
        <f t="shared" si="424"/>
        <v>0</v>
      </c>
      <c r="AC108" s="2">
        <f t="shared" si="425"/>
        <v>0</v>
      </c>
      <c r="AD108" s="2">
        <f t="shared" si="426"/>
        <v>0</v>
      </c>
      <c r="AE108" s="3">
        <f t="shared" si="427"/>
        <v>0</v>
      </c>
      <c r="AF108" s="73"/>
      <c r="AG108" s="2"/>
      <c r="AH108" s="2"/>
      <c r="AJ108" s="80">
        <f t="shared" si="428"/>
        <v>0</v>
      </c>
      <c r="AK108" s="10">
        <f t="shared" si="429"/>
        <v>8</v>
      </c>
      <c r="AL108" s="10">
        <f t="shared" si="430"/>
        <v>0</v>
      </c>
      <c r="AM108" s="10">
        <f t="shared" si="431"/>
        <v>0</v>
      </c>
      <c r="AN108" s="10">
        <f t="shared" si="432"/>
        <v>0</v>
      </c>
      <c r="AO108" s="2">
        <f t="shared" si="433"/>
        <v>110</v>
      </c>
      <c r="AP108" s="73"/>
    </row>
    <row r="109" spans="1:42">
      <c r="A109" s="102" t="s">
        <v>177</v>
      </c>
      <c r="B109" s="40" t="s">
        <v>66</v>
      </c>
      <c r="C109">
        <v>1</v>
      </c>
      <c r="D109" s="40" t="s">
        <v>67</v>
      </c>
      <c r="E109" s="31">
        <v>55</v>
      </c>
      <c r="F109" s="128">
        <f t="shared" ref="F109:F110" si="434">E109*C109</f>
        <v>55</v>
      </c>
      <c r="G109" s="139">
        <v>0</v>
      </c>
      <c r="H109" s="139">
        <v>4</v>
      </c>
      <c r="I109" s="139">
        <v>0</v>
      </c>
      <c r="J109" s="139">
        <v>2</v>
      </c>
      <c r="K109" s="140">
        <v>0</v>
      </c>
      <c r="L109" t="s">
        <v>8</v>
      </c>
      <c r="M109" s="31">
        <f t="shared" ref="M109:M110" si="435">((Shop*G109)+(M_Tech*H109)+(CMM*I109)+(ENG*J109)+(DES*K109))*N109</f>
        <v>3072</v>
      </c>
      <c r="N109">
        <v>4</v>
      </c>
      <c r="O109" s="41">
        <f t="shared" ref="O109" si="436">M109+(N109*F109)</f>
        <v>3292</v>
      </c>
      <c r="P109" s="41"/>
      <c r="Q109" s="108" t="s">
        <v>49</v>
      </c>
      <c r="R109" s="179" t="s">
        <v>95</v>
      </c>
      <c r="S109" s="186" t="str">
        <f t="shared" ref="S109:S110" si="437">CONCATENATE(Q109,R109,Y109)</f>
        <v>BPD2009</v>
      </c>
      <c r="T109"/>
      <c r="U109"/>
      <c r="V109"/>
      <c r="W109"/>
      <c r="X109"/>
      <c r="Y109" s="85">
        <v>2009</v>
      </c>
      <c r="Z109" s="2">
        <f t="shared" ref="Z109:Z110" si="438">IF($Q109="B", (G109*$N109),0)</f>
        <v>0</v>
      </c>
      <c r="AA109" s="2">
        <f t="shared" ref="AA109:AA110" si="439">IF($Q109="B", (H109*$N109),0)</f>
        <v>16</v>
      </c>
      <c r="AB109" s="2">
        <f t="shared" ref="AB109:AB110" si="440">IF($Q109="B", (I109*$N109),0)</f>
        <v>0</v>
      </c>
      <c r="AC109" s="2">
        <f t="shared" ref="AC109:AC110" si="441">IF($Q109="B", (J109*$N109),0)</f>
        <v>8</v>
      </c>
      <c r="AD109" s="2">
        <f t="shared" ref="AD109:AD110" si="442">IF($Q109="B", (K109*$N109),0)</f>
        <v>0</v>
      </c>
      <c r="AE109" s="3">
        <f t="shared" ref="AE109:AE110" si="443">IF($Q109="B", (F109*$N109),0)</f>
        <v>220</v>
      </c>
      <c r="AF109" s="73"/>
      <c r="AG109" s="2"/>
      <c r="AH109" s="2"/>
      <c r="AJ109" s="80">
        <f t="shared" ref="AJ109:AJ110" si="444">IF($Q109="C", (G109*$N109),0)</f>
        <v>0</v>
      </c>
      <c r="AK109" s="10">
        <f t="shared" ref="AK109:AK110" si="445">IF($Q109="C", (H109*$N109),0)</f>
        <v>0</v>
      </c>
      <c r="AL109" s="10">
        <f t="shared" ref="AL109:AL110" si="446">IF($Q109="C", (I109*$N109),0)</f>
        <v>0</v>
      </c>
      <c r="AM109" s="10">
        <f t="shared" ref="AM109:AM110" si="447">IF($Q109="C", (J109*$N109),0)</f>
        <v>0</v>
      </c>
      <c r="AN109" s="10">
        <f t="shared" ref="AN109:AN110" si="448">IF($Q109="C", (K109*$N109),0)</f>
        <v>0</v>
      </c>
      <c r="AO109" s="2">
        <f t="shared" ref="AO109:AO110" si="449">IF($Q109="C", (F109*$N109),0)</f>
        <v>0</v>
      </c>
      <c r="AP109" s="73"/>
    </row>
    <row r="110" spans="1:42">
      <c r="A110" s="102" t="s">
        <v>178</v>
      </c>
      <c r="B110" s="40" t="s">
        <v>66</v>
      </c>
      <c r="C110">
        <v>1</v>
      </c>
      <c r="D110" s="40" t="s">
        <v>67</v>
      </c>
      <c r="E110" s="31">
        <v>55</v>
      </c>
      <c r="F110" s="128">
        <f t="shared" si="434"/>
        <v>55</v>
      </c>
      <c r="G110" s="139">
        <v>0</v>
      </c>
      <c r="H110" s="139">
        <v>4</v>
      </c>
      <c r="I110" s="139">
        <v>0</v>
      </c>
      <c r="J110" s="139">
        <v>0</v>
      </c>
      <c r="K110" s="140">
        <v>0</v>
      </c>
      <c r="L110" t="s">
        <v>8</v>
      </c>
      <c r="M110" s="31">
        <f t="shared" si="435"/>
        <v>936</v>
      </c>
      <c r="N110">
        <v>2</v>
      </c>
      <c r="O110" s="41">
        <f>M110+(N110*F110)</f>
        <v>1046</v>
      </c>
      <c r="P110" s="41"/>
      <c r="Q110" s="108" t="s">
        <v>50</v>
      </c>
      <c r="R110" s="179" t="s">
        <v>95</v>
      </c>
      <c r="S110" s="186" t="str">
        <f t="shared" si="437"/>
        <v>CPD2009</v>
      </c>
      <c r="T110"/>
      <c r="U110"/>
      <c r="V110"/>
      <c r="W110"/>
      <c r="X110"/>
      <c r="Y110" s="85">
        <v>2009</v>
      </c>
      <c r="Z110" s="2">
        <f t="shared" si="438"/>
        <v>0</v>
      </c>
      <c r="AA110" s="2">
        <f t="shared" si="439"/>
        <v>0</v>
      </c>
      <c r="AB110" s="2">
        <f t="shared" si="440"/>
        <v>0</v>
      </c>
      <c r="AC110" s="2">
        <f t="shared" si="441"/>
        <v>0</v>
      </c>
      <c r="AD110" s="2">
        <f t="shared" si="442"/>
        <v>0</v>
      </c>
      <c r="AE110" s="3">
        <f t="shared" si="443"/>
        <v>0</v>
      </c>
      <c r="AF110" s="73"/>
      <c r="AG110" s="2"/>
      <c r="AH110" s="2"/>
      <c r="AJ110" s="80">
        <f t="shared" si="444"/>
        <v>0</v>
      </c>
      <c r="AK110" s="10">
        <f t="shared" si="445"/>
        <v>8</v>
      </c>
      <c r="AL110" s="10">
        <f t="shared" si="446"/>
        <v>0</v>
      </c>
      <c r="AM110" s="10">
        <f t="shared" si="447"/>
        <v>0</v>
      </c>
      <c r="AN110" s="10">
        <f t="shared" si="448"/>
        <v>0</v>
      </c>
      <c r="AO110" s="2">
        <f t="shared" si="449"/>
        <v>110</v>
      </c>
      <c r="AP110" s="73"/>
    </row>
    <row r="111" spans="1:42">
      <c r="A111" s="102" t="s">
        <v>179</v>
      </c>
      <c r="B111" s="40" t="s">
        <v>66</v>
      </c>
      <c r="C111">
        <v>1</v>
      </c>
      <c r="D111" s="40" t="s">
        <v>67</v>
      </c>
      <c r="E111" s="31">
        <v>55</v>
      </c>
      <c r="F111" s="128">
        <f t="shared" si="418"/>
        <v>55</v>
      </c>
      <c r="G111" s="139">
        <v>4</v>
      </c>
      <c r="H111" s="139">
        <v>4</v>
      </c>
      <c r="I111" s="139">
        <v>0</v>
      </c>
      <c r="J111" s="139">
        <v>2</v>
      </c>
      <c r="K111" s="140">
        <v>0</v>
      </c>
      <c r="L111" t="s">
        <v>8</v>
      </c>
      <c r="M111" s="31">
        <f t="shared" si="419"/>
        <v>5104</v>
      </c>
      <c r="N111">
        <v>4</v>
      </c>
      <c r="O111" s="41">
        <f>M111+(N111*F111)</f>
        <v>5324</v>
      </c>
      <c r="P111" s="41"/>
      <c r="Q111" s="108" t="s">
        <v>49</v>
      </c>
      <c r="R111" s="179" t="s">
        <v>95</v>
      </c>
      <c r="S111" s="186" t="str">
        <f t="shared" si="421"/>
        <v>BPD2009</v>
      </c>
      <c r="T111"/>
      <c r="U111"/>
      <c r="V111"/>
      <c r="W111"/>
      <c r="X111"/>
      <c r="Y111" s="85">
        <v>2009</v>
      </c>
      <c r="Z111" s="2">
        <f t="shared" si="422"/>
        <v>16</v>
      </c>
      <c r="AA111" s="2">
        <f t="shared" si="423"/>
        <v>16</v>
      </c>
      <c r="AB111" s="2">
        <f t="shared" si="424"/>
        <v>0</v>
      </c>
      <c r="AC111" s="2">
        <f t="shared" si="425"/>
        <v>8</v>
      </c>
      <c r="AD111" s="2">
        <f t="shared" si="426"/>
        <v>0</v>
      </c>
      <c r="AE111" s="3">
        <f t="shared" si="427"/>
        <v>220</v>
      </c>
      <c r="AF111" s="73"/>
      <c r="AG111" s="2"/>
      <c r="AH111" s="2"/>
      <c r="AJ111" s="80">
        <f t="shared" si="428"/>
        <v>0</v>
      </c>
      <c r="AK111" s="10">
        <f t="shared" si="429"/>
        <v>0</v>
      </c>
      <c r="AL111" s="10">
        <f t="shared" si="430"/>
        <v>0</v>
      </c>
      <c r="AM111" s="10">
        <f t="shared" si="431"/>
        <v>0</v>
      </c>
      <c r="AN111" s="10">
        <f t="shared" si="432"/>
        <v>0</v>
      </c>
      <c r="AO111" s="2">
        <f t="shared" si="433"/>
        <v>0</v>
      </c>
      <c r="AP111" s="73"/>
    </row>
    <row r="112" spans="1:42">
      <c r="A112" s="102" t="s">
        <v>180</v>
      </c>
      <c r="B112" s="40" t="s">
        <v>66</v>
      </c>
      <c r="C112">
        <v>1</v>
      </c>
      <c r="D112" s="40" t="s">
        <v>67</v>
      </c>
      <c r="E112" s="31">
        <v>55</v>
      </c>
      <c r="F112" s="128">
        <f t="shared" ref="F112" si="450">E112*C112</f>
        <v>55</v>
      </c>
      <c r="G112" s="139">
        <v>4</v>
      </c>
      <c r="H112" s="139">
        <v>4</v>
      </c>
      <c r="I112" s="139">
        <v>0</v>
      </c>
      <c r="J112" s="139">
        <v>0</v>
      </c>
      <c r="K112" s="140">
        <v>0</v>
      </c>
      <c r="L112" t="s">
        <v>8</v>
      </c>
      <c r="M112" s="31">
        <f t="shared" ref="M112" si="451">((Shop*G112)+(M_Tech*H112)+(CMM*I112)+(ENG*J112)+(DES*K112))*N112</f>
        <v>1952</v>
      </c>
      <c r="N112">
        <v>2</v>
      </c>
      <c r="O112" s="41">
        <f>M112+(N112*F112)</f>
        <v>2062</v>
      </c>
      <c r="P112" s="41"/>
      <c r="Q112" s="108" t="s">
        <v>50</v>
      </c>
      <c r="R112" s="179" t="s">
        <v>95</v>
      </c>
      <c r="S112" s="186" t="str">
        <f t="shared" ref="S112" si="452">CONCATENATE(Q112,R112,Y112)</f>
        <v>CPD2009</v>
      </c>
      <c r="T112"/>
      <c r="U112"/>
      <c r="V112"/>
      <c r="W112"/>
      <c r="X112"/>
      <c r="Y112" s="85">
        <v>2009</v>
      </c>
      <c r="Z112" s="2">
        <f t="shared" ref="Z112" si="453">IF($Q112="B", (G112*$N112),0)</f>
        <v>0</v>
      </c>
      <c r="AA112" s="2">
        <f t="shared" ref="AA112" si="454">IF($Q112="B", (H112*$N112),0)</f>
        <v>0</v>
      </c>
      <c r="AB112" s="2">
        <f t="shared" ref="AB112" si="455">IF($Q112="B", (I112*$N112),0)</f>
        <v>0</v>
      </c>
      <c r="AC112" s="2">
        <f t="shared" ref="AC112" si="456">IF($Q112="B", (J112*$N112),0)</f>
        <v>0</v>
      </c>
      <c r="AD112" s="2">
        <f t="shared" ref="AD112" si="457">IF($Q112="B", (K112*$N112),0)</f>
        <v>0</v>
      </c>
      <c r="AE112" s="3">
        <f t="shared" ref="AE112" si="458">IF($Q112="B", (F112*$N112),0)</f>
        <v>0</v>
      </c>
      <c r="AF112" s="73"/>
      <c r="AG112" s="2"/>
      <c r="AH112" s="2"/>
      <c r="AJ112" s="80">
        <f t="shared" ref="AJ112" si="459">IF($Q112="C", (G112*$N112),0)</f>
        <v>8</v>
      </c>
      <c r="AK112" s="10">
        <f t="shared" ref="AK112" si="460">IF($Q112="C", (H112*$N112),0)</f>
        <v>8</v>
      </c>
      <c r="AL112" s="10">
        <f t="shared" ref="AL112" si="461">IF($Q112="C", (I112*$N112),0)</f>
        <v>0</v>
      </c>
      <c r="AM112" s="10">
        <f t="shared" ref="AM112" si="462">IF($Q112="C", (J112*$N112),0)</f>
        <v>0</v>
      </c>
      <c r="AN112" s="10">
        <f t="shared" ref="AN112" si="463">IF($Q112="C", (K112*$N112),0)</f>
        <v>0</v>
      </c>
      <c r="AO112" s="2">
        <f t="shared" ref="AO112" si="464">IF($Q112="C", (F112*$N112),0)</f>
        <v>110</v>
      </c>
      <c r="AP112" s="73"/>
    </row>
    <row r="113" spans="1:42">
      <c r="A113" s="102" t="s">
        <v>181</v>
      </c>
      <c r="B113" s="40" t="s">
        <v>34</v>
      </c>
      <c r="C113">
        <v>0</v>
      </c>
      <c r="D113" s="40" t="s">
        <v>9</v>
      </c>
      <c r="E113" s="31">
        <v>0</v>
      </c>
      <c r="F113" s="128">
        <f t="shared" si="418"/>
        <v>0</v>
      </c>
      <c r="G113" s="139">
        <v>0</v>
      </c>
      <c r="H113" s="139">
        <v>4</v>
      </c>
      <c r="I113" s="139">
        <v>0</v>
      </c>
      <c r="J113" s="139">
        <v>4</v>
      </c>
      <c r="K113" s="140">
        <v>0</v>
      </c>
      <c r="L113" t="s">
        <v>8</v>
      </c>
      <c r="M113" s="31">
        <f t="shared" si="419"/>
        <v>4272</v>
      </c>
      <c r="N113">
        <v>4</v>
      </c>
      <c r="O113" s="41">
        <f t="shared" ref="O113:O114" si="465">M113+(N113*F113)</f>
        <v>4272</v>
      </c>
      <c r="P113" s="41"/>
      <c r="Q113" s="108" t="s">
        <v>49</v>
      </c>
      <c r="R113" s="179" t="s">
        <v>95</v>
      </c>
      <c r="S113" s="186" t="str">
        <f t="shared" si="421"/>
        <v>BPD2009</v>
      </c>
      <c r="T113"/>
      <c r="U113"/>
      <c r="V113"/>
      <c r="W113"/>
      <c r="X113"/>
      <c r="Y113" s="85">
        <v>2009</v>
      </c>
      <c r="Z113" s="2">
        <f t="shared" si="422"/>
        <v>0</v>
      </c>
      <c r="AA113" s="2">
        <f t="shared" si="423"/>
        <v>16</v>
      </c>
      <c r="AB113" s="2">
        <f t="shared" si="424"/>
        <v>0</v>
      </c>
      <c r="AC113" s="2">
        <f t="shared" si="425"/>
        <v>16</v>
      </c>
      <c r="AD113" s="2">
        <f t="shared" si="426"/>
        <v>0</v>
      </c>
      <c r="AE113" s="3">
        <f t="shared" si="427"/>
        <v>0</v>
      </c>
      <c r="AF113" s="73"/>
      <c r="AG113" s="2"/>
      <c r="AH113" s="2"/>
      <c r="AJ113" s="80">
        <f t="shared" si="428"/>
        <v>0</v>
      </c>
      <c r="AK113" s="10">
        <f t="shared" si="429"/>
        <v>0</v>
      </c>
      <c r="AL113" s="10">
        <f t="shared" si="430"/>
        <v>0</v>
      </c>
      <c r="AM113" s="10">
        <f t="shared" si="431"/>
        <v>0</v>
      </c>
      <c r="AN113" s="10">
        <f t="shared" si="432"/>
        <v>0</v>
      </c>
      <c r="AO113" s="2">
        <f t="shared" si="433"/>
        <v>0</v>
      </c>
      <c r="AP113" s="73"/>
    </row>
    <row r="114" spans="1:42">
      <c r="A114" s="102" t="s">
        <v>182</v>
      </c>
      <c r="B114" s="40" t="s">
        <v>34</v>
      </c>
      <c r="C114">
        <v>0</v>
      </c>
      <c r="D114" s="40" t="s">
        <v>9</v>
      </c>
      <c r="E114" s="31">
        <v>0</v>
      </c>
      <c r="F114" s="128">
        <f t="shared" si="418"/>
        <v>0</v>
      </c>
      <c r="G114" s="139">
        <v>0</v>
      </c>
      <c r="H114" s="139">
        <v>4</v>
      </c>
      <c r="I114" s="139">
        <v>0</v>
      </c>
      <c r="J114" s="139">
        <v>0</v>
      </c>
      <c r="K114" s="140">
        <v>0</v>
      </c>
      <c r="L114" t="s">
        <v>8</v>
      </c>
      <c r="M114" s="31">
        <f t="shared" si="419"/>
        <v>936</v>
      </c>
      <c r="N114">
        <v>2</v>
      </c>
      <c r="O114" s="41">
        <f t="shared" si="465"/>
        <v>936</v>
      </c>
      <c r="P114" s="41"/>
      <c r="Q114" s="108" t="s">
        <v>50</v>
      </c>
      <c r="R114" s="179" t="s">
        <v>95</v>
      </c>
      <c r="S114" s="186" t="str">
        <f t="shared" si="421"/>
        <v>CPD2009</v>
      </c>
      <c r="T114"/>
      <c r="U114"/>
      <c r="V114"/>
      <c r="W114"/>
      <c r="X114"/>
      <c r="Y114" s="85">
        <v>2009</v>
      </c>
      <c r="Z114" s="2">
        <f t="shared" si="422"/>
        <v>0</v>
      </c>
      <c r="AA114" s="2">
        <f t="shared" si="423"/>
        <v>0</v>
      </c>
      <c r="AB114" s="2">
        <f t="shared" si="424"/>
        <v>0</v>
      </c>
      <c r="AC114" s="2">
        <f t="shared" si="425"/>
        <v>0</v>
      </c>
      <c r="AD114" s="2">
        <f t="shared" si="426"/>
        <v>0</v>
      </c>
      <c r="AE114" s="3">
        <f t="shared" si="427"/>
        <v>0</v>
      </c>
      <c r="AF114" s="73"/>
      <c r="AG114" s="2"/>
      <c r="AH114" s="2"/>
      <c r="AJ114" s="80">
        <f t="shared" si="428"/>
        <v>0</v>
      </c>
      <c r="AK114" s="10">
        <f t="shared" si="429"/>
        <v>8</v>
      </c>
      <c r="AL114" s="10">
        <f t="shared" si="430"/>
        <v>0</v>
      </c>
      <c r="AM114" s="10">
        <f t="shared" si="431"/>
        <v>0</v>
      </c>
      <c r="AN114" s="10">
        <f t="shared" si="432"/>
        <v>0</v>
      </c>
      <c r="AO114" s="2">
        <f t="shared" si="433"/>
        <v>0</v>
      </c>
      <c r="AP114" s="73"/>
    </row>
    <row r="115" spans="1:42">
      <c r="A115" s="102" t="s">
        <v>183</v>
      </c>
      <c r="B115" s="40" t="s">
        <v>34</v>
      </c>
      <c r="C115">
        <v>0</v>
      </c>
      <c r="D115" s="40" t="s">
        <v>9</v>
      </c>
      <c r="E115" s="31">
        <v>0</v>
      </c>
      <c r="F115" s="128">
        <f>E115*C115</f>
        <v>0</v>
      </c>
      <c r="G115" s="139">
        <v>12</v>
      </c>
      <c r="H115" s="139">
        <v>0</v>
      </c>
      <c r="I115" s="139">
        <v>0</v>
      </c>
      <c r="J115" s="139">
        <v>8</v>
      </c>
      <c r="K115" s="140">
        <v>0</v>
      </c>
      <c r="L115" t="s">
        <v>8</v>
      </c>
      <c r="M115" s="31">
        <f>((Shop*G115)+(M_Tech*H115)+(CMM*I115)+(ENG*J115)+(DES*K115))*N115</f>
        <v>10896</v>
      </c>
      <c r="N115">
        <v>4</v>
      </c>
      <c r="O115" s="41">
        <f>M115+(N115*F115)</f>
        <v>10896</v>
      </c>
      <c r="P115" s="41"/>
      <c r="Q115" s="108" t="s">
        <v>49</v>
      </c>
      <c r="R115" s="179" t="s">
        <v>95</v>
      </c>
      <c r="S115" s="186" t="str">
        <f t="shared" ref="S115:S116" si="466">CONCATENATE(Q115,R115,Y115)</f>
        <v>BPD2009</v>
      </c>
      <c r="T115"/>
      <c r="U115"/>
      <c r="V115"/>
      <c r="W115"/>
      <c r="X115"/>
      <c r="Y115" s="85">
        <v>2009</v>
      </c>
      <c r="Z115" s="2">
        <f t="shared" ref="Z115:Z116" si="467">IF($Q115="B", (G115*$N115),0)</f>
        <v>48</v>
      </c>
      <c r="AA115" s="2">
        <f t="shared" ref="AA115:AA116" si="468">IF($Q115="B", (H115*$N115),0)</f>
        <v>0</v>
      </c>
      <c r="AB115" s="2">
        <f t="shared" ref="AB115:AB116" si="469">IF($Q115="B", (I115*$N115),0)</f>
        <v>0</v>
      </c>
      <c r="AC115" s="2">
        <f t="shared" ref="AC115:AC116" si="470">IF($Q115="B", (J115*$N115),0)</f>
        <v>32</v>
      </c>
      <c r="AD115" s="2">
        <f t="shared" ref="AD115:AD116" si="471">IF($Q115="B", (K115*$N115),0)</f>
        <v>0</v>
      </c>
      <c r="AE115" s="3">
        <f t="shared" ref="AE115:AE116" si="472">IF($Q115="B", (F115*$N115),0)</f>
        <v>0</v>
      </c>
      <c r="AF115" s="73"/>
      <c r="AG115" s="2"/>
      <c r="AH115" s="2"/>
      <c r="AJ115" s="80">
        <f t="shared" ref="AJ115:AJ116" si="473">IF($Q115="C", (G115*$N115),0)</f>
        <v>0</v>
      </c>
      <c r="AK115" s="10">
        <f t="shared" ref="AK115:AK116" si="474">IF($Q115="C", (H115*$N115),0)</f>
        <v>0</v>
      </c>
      <c r="AL115" s="10">
        <f t="shared" ref="AL115:AL116" si="475">IF($Q115="C", (I115*$N115),0)</f>
        <v>0</v>
      </c>
      <c r="AM115" s="10">
        <f t="shared" ref="AM115:AM116" si="476">IF($Q115="C", (J115*$N115),0)</f>
        <v>0</v>
      </c>
      <c r="AN115" s="10">
        <f t="shared" ref="AN115:AN116" si="477">IF($Q115="C", (K115*$N115),0)</f>
        <v>0</v>
      </c>
      <c r="AO115" s="2">
        <f t="shared" ref="AO115:AO116" si="478">IF($Q115="C", (F115*$N115),0)</f>
        <v>0</v>
      </c>
      <c r="AP115" s="73"/>
    </row>
    <row r="116" spans="1:42">
      <c r="A116" s="102" t="s">
        <v>184</v>
      </c>
      <c r="B116" s="40" t="s">
        <v>34</v>
      </c>
      <c r="C116">
        <v>0</v>
      </c>
      <c r="D116" s="40" t="s">
        <v>9</v>
      </c>
      <c r="E116" s="31">
        <v>0</v>
      </c>
      <c r="F116" s="128">
        <f>E116*C116</f>
        <v>0</v>
      </c>
      <c r="G116" s="139">
        <v>12</v>
      </c>
      <c r="H116" s="139">
        <v>0</v>
      </c>
      <c r="I116" s="139">
        <v>0</v>
      </c>
      <c r="J116" s="139">
        <v>0</v>
      </c>
      <c r="K116" s="140">
        <v>0</v>
      </c>
      <c r="L116" t="s">
        <v>8</v>
      </c>
      <c r="M116" s="31">
        <f>((Shop*G116)+(M_Tech*H116)+(CMM*I116)+(ENG*J116)+(DES*K116))*N116</f>
        <v>3048</v>
      </c>
      <c r="N116">
        <v>2</v>
      </c>
      <c r="O116" s="41">
        <f>M116+(N116*F116)</f>
        <v>3048</v>
      </c>
      <c r="P116" s="41"/>
      <c r="Q116" s="108" t="s">
        <v>50</v>
      </c>
      <c r="R116" s="179" t="s">
        <v>95</v>
      </c>
      <c r="S116" s="186" t="str">
        <f t="shared" si="466"/>
        <v>CPD2009</v>
      </c>
      <c r="T116"/>
      <c r="U116"/>
      <c r="V116"/>
      <c r="W116"/>
      <c r="X116"/>
      <c r="Y116" s="85">
        <v>2009</v>
      </c>
      <c r="Z116" s="2">
        <f t="shared" si="467"/>
        <v>0</v>
      </c>
      <c r="AA116" s="2">
        <f t="shared" si="468"/>
        <v>0</v>
      </c>
      <c r="AB116" s="2">
        <f t="shared" si="469"/>
        <v>0</v>
      </c>
      <c r="AC116" s="2">
        <f t="shared" si="470"/>
        <v>0</v>
      </c>
      <c r="AD116" s="2">
        <f t="shared" si="471"/>
        <v>0</v>
      </c>
      <c r="AE116" s="3">
        <f t="shared" si="472"/>
        <v>0</v>
      </c>
      <c r="AF116" s="73"/>
      <c r="AG116" s="2"/>
      <c r="AH116" s="2"/>
      <c r="AJ116" s="80">
        <f t="shared" si="473"/>
        <v>24</v>
      </c>
      <c r="AK116" s="10">
        <f t="shared" si="474"/>
        <v>0</v>
      </c>
      <c r="AL116" s="10">
        <f t="shared" si="475"/>
        <v>0</v>
      </c>
      <c r="AM116" s="10">
        <f t="shared" si="476"/>
        <v>0</v>
      </c>
      <c r="AN116" s="10">
        <f t="shared" si="477"/>
        <v>0</v>
      </c>
      <c r="AO116" s="2">
        <f t="shared" si="478"/>
        <v>0</v>
      </c>
      <c r="AP116" s="73"/>
    </row>
    <row r="117" spans="1:42">
      <c r="A117" s="43" t="s">
        <v>174</v>
      </c>
      <c r="B117" s="7"/>
      <c r="C117" s="7"/>
      <c r="D117" s="7"/>
      <c r="E117" s="9"/>
      <c r="F117" s="8"/>
      <c r="G117" s="141"/>
      <c r="H117" s="141"/>
      <c r="I117" s="141"/>
      <c r="J117" s="141"/>
      <c r="K117" s="142"/>
      <c r="L117" s="7"/>
      <c r="M117" s="9">
        <f>SUMIF(Q89:Q116,"B",M89:M116)</f>
        <v>83840</v>
      </c>
      <c r="N117" s="229" t="s">
        <v>79</v>
      </c>
      <c r="O117" s="230"/>
      <c r="P117" s="231"/>
      <c r="Q117" s="109"/>
      <c r="R117" s="182"/>
      <c r="S117" s="187"/>
      <c r="T117" s="7"/>
      <c r="U117" s="7"/>
      <c r="V117" s="7"/>
      <c r="W117" s="7"/>
      <c r="X117" s="7"/>
      <c r="Y117" s="86"/>
      <c r="Z117" s="11">
        <f>SUM(Z69:Z116)</f>
        <v>356</v>
      </c>
      <c r="AA117" s="11">
        <f t="shared" ref="AA117:AD117" si="479">SUM(AA69:AA116)</f>
        <v>392</v>
      </c>
      <c r="AB117" s="11">
        <f t="shared" si="479"/>
        <v>8</v>
      </c>
      <c r="AC117" s="11">
        <f t="shared" si="479"/>
        <v>364</v>
      </c>
      <c r="AD117" s="11">
        <f t="shared" si="479"/>
        <v>0</v>
      </c>
      <c r="AE117" s="9"/>
      <c r="AF117" s="8">
        <f>SUM(AE69:AE116)</f>
        <v>8740</v>
      </c>
      <c r="AG117" s="9">
        <f>(Shop*Z117)+M_Tech*AA117+CMM*AB117+ENG*AC117+DES*AD117+AF117</f>
        <v>155432</v>
      </c>
      <c r="AH117" s="9"/>
      <c r="AI117" s="8">
        <f>Shop*AJ117+M_Tech*AK117+CMM*AL117+ENG*AM117+DES*AN117+AP117</f>
        <v>51381</v>
      </c>
      <c r="AJ117" s="11">
        <f>SUM(AJ69:AJ116)</f>
        <v>112</v>
      </c>
      <c r="AK117" s="11">
        <f t="shared" ref="AK117" si="480">SUM(AK69:AK116)</f>
        <v>152</v>
      </c>
      <c r="AL117" s="11">
        <f t="shared" ref="AL117" si="481">SUM(AL69:AL116)</f>
        <v>24</v>
      </c>
      <c r="AM117" s="11">
        <f t="shared" ref="AM117" si="482">SUM(AM69:AM116)</f>
        <v>94</v>
      </c>
      <c r="AN117" s="11">
        <f t="shared" ref="AN117" si="483">SUM(AN69:AN116)</f>
        <v>0</v>
      </c>
      <c r="AO117" s="9"/>
      <c r="AP117" s="8">
        <f>SUM(AO69:AO116)</f>
        <v>2225</v>
      </c>
    </row>
    <row r="118" spans="1:42">
      <c r="F118" s="128"/>
      <c r="G118" s="139"/>
      <c r="H118" s="139"/>
      <c r="I118" s="139"/>
      <c r="J118" s="139"/>
      <c r="K118" s="140"/>
      <c r="L118" s="169" t="s">
        <v>80</v>
      </c>
      <c r="M118" s="170">
        <f>SUMIF(Q107:Q116,"B",M107:M116)</f>
        <v>26416</v>
      </c>
      <c r="N118" s="171" t="s">
        <v>80</v>
      </c>
      <c r="O118" s="171"/>
      <c r="P118" s="41"/>
      <c r="Q118" s="108"/>
      <c r="R118" s="179"/>
      <c r="S118" s="186"/>
      <c r="T118"/>
      <c r="U118"/>
      <c r="V118"/>
      <c r="W118"/>
      <c r="X118"/>
      <c r="Y118" s="85"/>
      <c r="Z118" s="10"/>
      <c r="AA118" s="10"/>
      <c r="AB118" s="10"/>
      <c r="AC118" s="10"/>
      <c r="AD118" s="10"/>
      <c r="AE118" s="3"/>
      <c r="AF118" s="73"/>
      <c r="AG118" s="2"/>
      <c r="AH118" s="2"/>
      <c r="AJ118" s="81"/>
      <c r="AK118" s="2"/>
      <c r="AL118" s="2"/>
      <c r="AM118" s="2"/>
      <c r="AN118" s="2"/>
      <c r="AO118" s="2"/>
      <c r="AP118" s="73"/>
    </row>
    <row r="119" spans="1:42">
      <c r="F119" s="128"/>
      <c r="G119" s="139"/>
      <c r="H119" s="139"/>
      <c r="I119" s="139"/>
      <c r="J119" s="139"/>
      <c r="K119" s="140"/>
      <c r="M119" s="31"/>
      <c r="N119"/>
      <c r="O119" s="41"/>
      <c r="P119" s="41"/>
      <c r="Q119" s="87"/>
      <c r="R119" s="180"/>
      <c r="S119" s="192"/>
      <c r="T119"/>
      <c r="U119"/>
      <c r="V119"/>
      <c r="W119"/>
      <c r="X119"/>
      <c r="Y119" s="88"/>
      <c r="Z119" s="74"/>
      <c r="AA119" s="74"/>
      <c r="AB119" s="74"/>
      <c r="AC119" s="74"/>
      <c r="AD119" s="74"/>
      <c r="AE119" s="75"/>
      <c r="AF119" s="76"/>
      <c r="AG119" s="1"/>
      <c r="AH119" s="1"/>
      <c r="AJ119" s="81"/>
      <c r="AK119" s="2"/>
      <c r="AL119" s="2"/>
      <c r="AM119" s="2"/>
      <c r="AN119" s="2"/>
      <c r="AO119" s="2"/>
      <c r="AP119" s="73"/>
    </row>
    <row r="120" spans="1:42" ht="15.75">
      <c r="A120" s="105" t="s">
        <v>139</v>
      </c>
      <c r="F120" s="128"/>
      <c r="G120" s="139"/>
      <c r="H120" s="139"/>
      <c r="I120" s="139"/>
      <c r="J120" s="139"/>
      <c r="K120" s="140"/>
      <c r="M120" s="31"/>
      <c r="N120"/>
      <c r="O120" s="41"/>
      <c r="P120" s="41"/>
      <c r="Q120" s="108"/>
      <c r="R120" s="179"/>
      <c r="S120" s="186"/>
      <c r="T120"/>
      <c r="U120"/>
      <c r="V120"/>
      <c r="W120"/>
      <c r="X120"/>
      <c r="Y120" s="85"/>
      <c r="Z120" s="10"/>
      <c r="AA120" s="10"/>
      <c r="AB120" s="10"/>
      <c r="AC120" s="10"/>
      <c r="AD120" s="10"/>
      <c r="AE120" s="3"/>
      <c r="AF120" s="73"/>
      <c r="AG120" s="2"/>
      <c r="AH120" s="2"/>
      <c r="AJ120" s="81"/>
      <c r="AK120" s="2"/>
      <c r="AL120" s="2"/>
      <c r="AM120" s="2"/>
      <c r="AN120" s="2"/>
      <c r="AO120" s="2"/>
      <c r="AP120" s="73"/>
    </row>
    <row r="121" spans="1:42" s="155" customFormat="1">
      <c r="A121" s="103" t="s">
        <v>185</v>
      </c>
      <c r="E121" s="156"/>
      <c r="F121" s="157"/>
      <c r="G121" s="158"/>
      <c r="H121" s="158"/>
      <c r="I121" s="158"/>
      <c r="J121" s="158"/>
      <c r="K121" s="159"/>
      <c r="L121" s="169"/>
      <c r="M121" s="170"/>
      <c r="N121" s="171">
        <v>1</v>
      </c>
      <c r="O121" s="170"/>
      <c r="P121" s="160"/>
      <c r="Q121" s="161"/>
      <c r="R121" s="181"/>
      <c r="S121" s="188"/>
      <c r="T121"/>
      <c r="U121"/>
      <c r="V121"/>
      <c r="W121"/>
      <c r="X121"/>
      <c r="Y121" s="162"/>
      <c r="Z121" s="163"/>
      <c r="AA121" s="163"/>
      <c r="AB121" s="163"/>
      <c r="AC121" s="163"/>
      <c r="AD121" s="163"/>
      <c r="AE121" s="164"/>
      <c r="AF121" s="165"/>
      <c r="AG121" s="163"/>
      <c r="AH121" s="163"/>
      <c r="AI121" s="31"/>
      <c r="AJ121" s="166"/>
      <c r="AK121" s="163"/>
      <c r="AL121" s="163"/>
      <c r="AM121" s="163"/>
      <c r="AN121" s="163"/>
      <c r="AO121" s="163"/>
      <c r="AP121" s="165"/>
    </row>
    <row r="122" spans="1:42" s="38" customFormat="1">
      <c r="A122" s="102" t="s">
        <v>131</v>
      </c>
      <c r="B122" s="40" t="s">
        <v>7</v>
      </c>
      <c r="C122">
        <v>100</v>
      </c>
      <c r="D122" s="40" t="s">
        <v>41</v>
      </c>
      <c r="E122" s="31">
        <v>8</v>
      </c>
      <c r="F122" s="128">
        <f t="shared" ref="F122:F124" si="484">E122*C122</f>
        <v>800</v>
      </c>
      <c r="G122" s="139">
        <v>16</v>
      </c>
      <c r="H122" s="139">
        <v>0</v>
      </c>
      <c r="I122" s="139">
        <v>0</v>
      </c>
      <c r="J122" s="139">
        <v>40</v>
      </c>
      <c r="K122" s="140">
        <v>0</v>
      </c>
      <c r="L122" t="s">
        <v>8</v>
      </c>
      <c r="M122" s="31">
        <f t="shared" ref="M122:M124" si="485">((Shop*G122)+(M_Tech*H122)+(CMM*I122)+(ENG*J122)+(DES*K122))*N122</f>
        <v>8032</v>
      </c>
      <c r="N122">
        <v>1</v>
      </c>
      <c r="O122" s="41">
        <f t="shared" ref="O122:O124" si="486">M122+(N122*F122)</f>
        <v>8832</v>
      </c>
      <c r="P122" s="41"/>
      <c r="Q122" s="108" t="s">
        <v>49</v>
      </c>
      <c r="R122" s="179" t="s">
        <v>95</v>
      </c>
      <c r="S122" s="186" t="str">
        <f t="shared" ref="S122:S124" si="487">CONCATENATE(Q122,R122,Y122)</f>
        <v>BPD2009</v>
      </c>
      <c r="T122"/>
      <c r="U122"/>
      <c r="V122"/>
      <c r="W122"/>
      <c r="X122"/>
      <c r="Y122" s="85">
        <v>2009</v>
      </c>
      <c r="Z122" s="2">
        <f t="shared" ref="Z122:Z124" si="488">IF($Q122="B", (G122*$N122),0)</f>
        <v>16</v>
      </c>
      <c r="AA122" s="2">
        <f t="shared" ref="AA122:AA124" si="489">IF($Q122="B", (H122*$N122),0)</f>
        <v>0</v>
      </c>
      <c r="AB122" s="2">
        <f t="shared" ref="AB122:AB124" si="490">IF($Q122="B", (I122*$N122),0)</f>
        <v>0</v>
      </c>
      <c r="AC122" s="2">
        <f t="shared" ref="AC122:AC124" si="491">IF($Q122="B", (J122*$N122),0)</f>
        <v>40</v>
      </c>
      <c r="AD122" s="2">
        <f t="shared" ref="AD122:AD124" si="492">IF($Q122="B", (K122*$N122),0)</f>
        <v>0</v>
      </c>
      <c r="AE122" s="3">
        <f t="shared" ref="AE122:AE124" si="493">IF($Q122="B", (F122*$N122),0)</f>
        <v>800</v>
      </c>
      <c r="AF122" s="39"/>
      <c r="AG122" s="37"/>
      <c r="AH122" s="37"/>
      <c r="AI122" s="31"/>
      <c r="AJ122" s="80">
        <f t="shared" ref="AJ122" si="494">IF($Q122="C", (G122*$N122),0)</f>
        <v>0</v>
      </c>
      <c r="AK122" s="10">
        <f t="shared" ref="AK122" si="495">IF($Q122="C", (H122*$N122),0)</f>
        <v>0</v>
      </c>
      <c r="AL122" s="10">
        <f t="shared" ref="AL122" si="496">IF($Q122="C", (I122*$N122),0)</f>
        <v>0</v>
      </c>
      <c r="AM122" s="10">
        <f t="shared" ref="AM122" si="497">IF($Q122="C", (J122*$N122),0)</f>
        <v>0</v>
      </c>
      <c r="AN122" s="10">
        <f t="shared" ref="AN122" si="498">IF($Q122="C", (K122*$N122),0)</f>
        <v>0</v>
      </c>
      <c r="AO122" s="2">
        <f t="shared" ref="AO122" si="499">IF($Q122="C", (F122*$N122),0)</f>
        <v>0</v>
      </c>
      <c r="AP122" s="39"/>
    </row>
    <row r="123" spans="1:42" s="38" customFormat="1">
      <c r="A123" s="102" t="s">
        <v>186</v>
      </c>
      <c r="B123" s="40" t="s">
        <v>7</v>
      </c>
      <c r="C123">
        <v>32</v>
      </c>
      <c r="D123" s="40" t="s">
        <v>41</v>
      </c>
      <c r="E123" s="31">
        <v>8</v>
      </c>
      <c r="F123" s="128">
        <f t="shared" si="484"/>
        <v>256</v>
      </c>
      <c r="G123" s="139">
        <v>20</v>
      </c>
      <c r="H123" s="139">
        <v>0</v>
      </c>
      <c r="I123" s="139">
        <v>0</v>
      </c>
      <c r="J123" s="139">
        <v>0</v>
      </c>
      <c r="K123" s="140">
        <v>0</v>
      </c>
      <c r="L123" t="s">
        <v>8</v>
      </c>
      <c r="M123" s="31">
        <f t="shared" si="485"/>
        <v>5080</v>
      </c>
      <c r="N123">
        <v>2</v>
      </c>
      <c r="O123" s="41">
        <f t="shared" si="486"/>
        <v>5592</v>
      </c>
      <c r="P123" s="41"/>
      <c r="Q123" s="108" t="s">
        <v>49</v>
      </c>
      <c r="R123" s="179" t="s">
        <v>95</v>
      </c>
      <c r="S123" s="186" t="str">
        <f t="shared" si="487"/>
        <v>BPD2009</v>
      </c>
      <c r="T123"/>
      <c r="U123"/>
      <c r="V123"/>
      <c r="W123"/>
      <c r="X123"/>
      <c r="Y123" s="85">
        <v>2009</v>
      </c>
      <c r="Z123" s="2">
        <f t="shared" si="488"/>
        <v>40</v>
      </c>
      <c r="AA123" s="2">
        <f t="shared" si="489"/>
        <v>0</v>
      </c>
      <c r="AB123" s="2">
        <f t="shared" si="490"/>
        <v>0</v>
      </c>
      <c r="AC123" s="2">
        <f t="shared" si="491"/>
        <v>0</v>
      </c>
      <c r="AD123" s="2">
        <f t="shared" si="492"/>
        <v>0</v>
      </c>
      <c r="AE123" s="3">
        <f t="shared" si="493"/>
        <v>512</v>
      </c>
      <c r="AF123" s="39"/>
      <c r="AG123" s="37"/>
      <c r="AH123" s="37"/>
      <c r="AI123" s="31"/>
      <c r="AJ123" s="80">
        <f>IF($Q123="C", (G123*$N123),0)</f>
        <v>0</v>
      </c>
      <c r="AK123" s="10">
        <f>IF($Q123="C", (H123*$N123),0)</f>
        <v>0</v>
      </c>
      <c r="AL123" s="10">
        <f>IF($Q123="C", (I123*$N123),0)</f>
        <v>0</v>
      </c>
      <c r="AM123" s="10">
        <f>IF($Q123="C", (J123*$N123),0)</f>
        <v>0</v>
      </c>
      <c r="AN123" s="10">
        <f>IF($Q123="C", (K123*$N123),0)</f>
        <v>0</v>
      </c>
      <c r="AO123" s="2">
        <f>IF($Q123="C", (F123*$N123),0)</f>
        <v>0</v>
      </c>
      <c r="AP123" s="39"/>
    </row>
    <row r="124" spans="1:42" s="38" customFormat="1">
      <c r="A124" s="102" t="s">
        <v>188</v>
      </c>
      <c r="B124" s="40" t="s">
        <v>34</v>
      </c>
      <c r="C124">
        <v>0</v>
      </c>
      <c r="D124" s="40" t="s">
        <v>9</v>
      </c>
      <c r="E124" s="31">
        <v>0</v>
      </c>
      <c r="F124" s="128">
        <f t="shared" si="484"/>
        <v>0</v>
      </c>
      <c r="G124" s="139">
        <v>0</v>
      </c>
      <c r="H124" s="139">
        <v>24</v>
      </c>
      <c r="I124" s="139">
        <v>8</v>
      </c>
      <c r="J124" s="139">
        <v>2</v>
      </c>
      <c r="K124" s="140">
        <v>0</v>
      </c>
      <c r="L124" t="s">
        <v>8</v>
      </c>
      <c r="M124" s="31">
        <f t="shared" si="485"/>
        <v>4124</v>
      </c>
      <c r="N124">
        <v>1</v>
      </c>
      <c r="O124" s="41">
        <f t="shared" si="486"/>
        <v>4124</v>
      </c>
      <c r="P124" s="41"/>
      <c r="Q124" s="108" t="s">
        <v>49</v>
      </c>
      <c r="R124" s="179" t="s">
        <v>95</v>
      </c>
      <c r="S124" s="186" t="str">
        <f t="shared" si="487"/>
        <v>BPD2009</v>
      </c>
      <c r="T124"/>
      <c r="U124"/>
      <c r="V124"/>
      <c r="W124"/>
      <c r="X124"/>
      <c r="Y124" s="85">
        <v>2009</v>
      </c>
      <c r="Z124" s="2">
        <f t="shared" si="488"/>
        <v>0</v>
      </c>
      <c r="AA124" s="2">
        <f t="shared" si="489"/>
        <v>24</v>
      </c>
      <c r="AB124" s="2">
        <f t="shared" si="490"/>
        <v>8</v>
      </c>
      <c r="AC124" s="2">
        <f t="shared" si="491"/>
        <v>2</v>
      </c>
      <c r="AD124" s="2">
        <f t="shared" si="492"/>
        <v>0</v>
      </c>
      <c r="AE124" s="3">
        <f t="shared" si="493"/>
        <v>0</v>
      </c>
      <c r="AF124" s="39"/>
      <c r="AG124" s="37"/>
      <c r="AH124" s="37"/>
      <c r="AI124" s="31"/>
      <c r="AJ124" s="80">
        <f t="shared" ref="AJ124" si="500">IF($Q124="C", (G124*$N124),0)</f>
        <v>0</v>
      </c>
      <c r="AK124" s="10">
        <f t="shared" ref="AK124" si="501">IF($Q124="C", (H124*$N124),0)</f>
        <v>0</v>
      </c>
      <c r="AL124" s="10">
        <f t="shared" ref="AL124" si="502">IF($Q124="C", (I124*$N124),0)</f>
        <v>0</v>
      </c>
      <c r="AM124" s="10">
        <f t="shared" ref="AM124" si="503">IF($Q124="C", (J124*$N124),0)</f>
        <v>0</v>
      </c>
      <c r="AN124" s="10">
        <f t="shared" ref="AN124" si="504">IF($Q124="C", (K124*$N124),0)</f>
        <v>0</v>
      </c>
      <c r="AO124" s="2">
        <f t="shared" ref="AO124" si="505">IF($Q124="C", (F124*$N124),0)</f>
        <v>0</v>
      </c>
      <c r="AP124" s="39"/>
    </row>
    <row r="125" spans="1:42" s="155" customFormat="1">
      <c r="A125" s="103" t="s">
        <v>189</v>
      </c>
      <c r="E125" s="156"/>
      <c r="F125" s="157"/>
      <c r="G125" s="158"/>
      <c r="H125" s="158"/>
      <c r="I125" s="158"/>
      <c r="J125" s="158"/>
      <c r="K125" s="159"/>
      <c r="L125" s="169" t="s">
        <v>80</v>
      </c>
      <c r="M125" s="170">
        <f>SUMIF(Q122:Q124,"B",M122:M124)</f>
        <v>17236</v>
      </c>
      <c r="N125" s="171" t="s">
        <v>80</v>
      </c>
      <c r="O125" s="170"/>
      <c r="P125" s="160"/>
      <c r="Q125" s="161"/>
      <c r="R125" s="181"/>
      <c r="S125" s="188"/>
      <c r="T125"/>
      <c r="U125"/>
      <c r="V125"/>
      <c r="W125"/>
      <c r="X125"/>
      <c r="Y125" s="85"/>
      <c r="Z125" s="163"/>
      <c r="AA125" s="163"/>
      <c r="AB125" s="163"/>
      <c r="AC125" s="163"/>
      <c r="AD125" s="163"/>
      <c r="AE125" s="164"/>
      <c r="AF125" s="165"/>
      <c r="AG125" s="163"/>
      <c r="AH125" s="163"/>
      <c r="AI125" s="31"/>
      <c r="AJ125" s="166"/>
      <c r="AK125" s="163"/>
      <c r="AL125" s="163"/>
      <c r="AM125" s="163"/>
      <c r="AN125" s="163"/>
      <c r="AO125" s="163"/>
      <c r="AP125" s="165"/>
    </row>
    <row r="126" spans="1:42" s="38" customFormat="1">
      <c r="A126" s="102" t="s">
        <v>190</v>
      </c>
      <c r="B126" s="40" t="s">
        <v>34</v>
      </c>
      <c r="C126">
        <v>0</v>
      </c>
      <c r="D126" s="40" t="s">
        <v>9</v>
      </c>
      <c r="E126" s="31">
        <v>0</v>
      </c>
      <c r="F126" s="128">
        <f t="shared" ref="F126:F130" si="506">E126*C126</f>
        <v>0</v>
      </c>
      <c r="G126" s="139">
        <v>0</v>
      </c>
      <c r="H126" s="139">
        <v>8</v>
      </c>
      <c r="I126" s="139">
        <v>0</v>
      </c>
      <c r="J126" s="139">
        <v>4</v>
      </c>
      <c r="K126" s="140">
        <v>0</v>
      </c>
      <c r="L126" t="s">
        <v>8</v>
      </c>
      <c r="M126" s="31">
        <f t="shared" ref="M126:M130" si="507">((Shop*G126)+(M_Tech*H126)+(CMM*I126)+(ENG*J126)+(DES*K126))*N126</f>
        <v>3072</v>
      </c>
      <c r="N126">
        <v>2</v>
      </c>
      <c r="O126" s="41">
        <f t="shared" ref="O126:O130" si="508">M126+(N126*F126)</f>
        <v>3072</v>
      </c>
      <c r="P126" s="41"/>
      <c r="Q126" s="108" t="s">
        <v>49</v>
      </c>
      <c r="R126" s="179" t="s">
        <v>95</v>
      </c>
      <c r="S126" s="186" t="str">
        <f t="shared" ref="S126:S130" si="509">CONCATENATE(Q126,R126,Y126)</f>
        <v>BPD2009</v>
      </c>
      <c r="T126"/>
      <c r="U126"/>
      <c r="V126"/>
      <c r="W126"/>
      <c r="X126"/>
      <c r="Y126" s="85">
        <v>2009</v>
      </c>
      <c r="Z126" s="2">
        <f t="shared" ref="Z126:Z130" si="510">IF($Q126="B", (G126*$N126),0)</f>
        <v>0</v>
      </c>
      <c r="AA126" s="2">
        <f t="shared" ref="AA126:AA130" si="511">IF($Q126="B", (H126*$N126),0)</f>
        <v>16</v>
      </c>
      <c r="AB126" s="2">
        <f t="shared" ref="AB126:AB130" si="512">IF($Q126="B", (I126*$N126),0)</f>
        <v>0</v>
      </c>
      <c r="AC126" s="2">
        <f t="shared" ref="AC126:AC130" si="513">IF($Q126="B", (J126*$N126),0)</f>
        <v>8</v>
      </c>
      <c r="AD126" s="2">
        <f t="shared" ref="AD126:AD130" si="514">IF($Q126="B", (K126*$N126),0)</f>
        <v>0</v>
      </c>
      <c r="AE126" s="3">
        <f t="shared" ref="AE126:AE130" si="515">IF($Q126="B", (F126*$N126),0)</f>
        <v>0</v>
      </c>
      <c r="AF126" s="39"/>
      <c r="AG126" s="37"/>
      <c r="AH126" s="37"/>
      <c r="AI126" s="31"/>
      <c r="AJ126" s="80">
        <f t="shared" ref="AJ126" si="516">IF($Q126="C", (G126*$N126),0)</f>
        <v>0</v>
      </c>
      <c r="AK126" s="10">
        <f t="shared" ref="AK126" si="517">IF($Q126="C", (H126*$N126),0)</f>
        <v>0</v>
      </c>
      <c r="AL126" s="10">
        <f t="shared" ref="AL126" si="518">IF($Q126="C", (I126*$N126),0)</f>
        <v>0</v>
      </c>
      <c r="AM126" s="10">
        <f t="shared" ref="AM126" si="519">IF($Q126="C", (J126*$N126),0)</f>
        <v>0</v>
      </c>
      <c r="AN126" s="10">
        <f t="shared" ref="AN126" si="520">IF($Q126="C", (K126*$N126),0)</f>
        <v>0</v>
      </c>
      <c r="AO126" s="2">
        <f t="shared" ref="AO126" si="521">IF($Q126="C", (F126*$N126),0)</f>
        <v>0</v>
      </c>
      <c r="AP126" s="39"/>
    </row>
    <row r="127" spans="1:42" s="38" customFormat="1">
      <c r="A127" s="102" t="s">
        <v>191</v>
      </c>
      <c r="B127" s="40" t="s">
        <v>34</v>
      </c>
      <c r="C127">
        <v>0</v>
      </c>
      <c r="D127" s="40" t="s">
        <v>9</v>
      </c>
      <c r="E127" s="31">
        <v>0</v>
      </c>
      <c r="F127" s="128">
        <f t="shared" si="506"/>
        <v>0</v>
      </c>
      <c r="G127" s="139">
        <v>0</v>
      </c>
      <c r="H127" s="139">
        <v>8</v>
      </c>
      <c r="I127" s="139">
        <v>0</v>
      </c>
      <c r="J127" s="139">
        <v>4</v>
      </c>
      <c r="K127" s="140">
        <v>0</v>
      </c>
      <c r="L127" t="s">
        <v>8</v>
      </c>
      <c r="M127" s="31">
        <f t="shared" si="507"/>
        <v>3072</v>
      </c>
      <c r="N127">
        <v>2</v>
      </c>
      <c r="O127" s="41">
        <f t="shared" si="508"/>
        <v>3072</v>
      </c>
      <c r="P127" s="41"/>
      <c r="Q127" s="108" t="s">
        <v>49</v>
      </c>
      <c r="R127" s="179" t="s">
        <v>95</v>
      </c>
      <c r="S127" s="186" t="str">
        <f t="shared" si="509"/>
        <v>BPD2009</v>
      </c>
      <c r="T127"/>
      <c r="U127"/>
      <c r="V127"/>
      <c r="W127"/>
      <c r="X127"/>
      <c r="Y127" s="85">
        <v>2009</v>
      </c>
      <c r="Z127" s="2">
        <f t="shared" si="510"/>
        <v>0</v>
      </c>
      <c r="AA127" s="2">
        <f t="shared" si="511"/>
        <v>16</v>
      </c>
      <c r="AB127" s="2">
        <f t="shared" si="512"/>
        <v>0</v>
      </c>
      <c r="AC127" s="2">
        <f t="shared" si="513"/>
        <v>8</v>
      </c>
      <c r="AD127" s="2">
        <f t="shared" si="514"/>
        <v>0</v>
      </c>
      <c r="AE127" s="3">
        <f t="shared" si="515"/>
        <v>0</v>
      </c>
      <c r="AF127" s="39"/>
      <c r="AG127" s="37"/>
      <c r="AH127" s="37"/>
      <c r="AI127" s="31"/>
      <c r="AJ127" s="80">
        <f>IF($Q127="C", (G127*$N127),0)</f>
        <v>0</v>
      </c>
      <c r="AK127" s="10">
        <f>IF($Q127="C", (H127*$N127),0)</f>
        <v>0</v>
      </c>
      <c r="AL127" s="10">
        <f>IF($Q127="C", (I127*$N127),0)</f>
        <v>0</v>
      </c>
      <c r="AM127" s="10">
        <f>IF($Q127="C", (J127*$N127),0)</f>
        <v>0</v>
      </c>
      <c r="AN127" s="10">
        <f>IF($Q127="C", (K127*$N127),0)</f>
        <v>0</v>
      </c>
      <c r="AO127" s="2">
        <f>IF($Q127="C", (F127*$N127),0)</f>
        <v>0</v>
      </c>
      <c r="AP127" s="39"/>
    </row>
    <row r="128" spans="1:42" s="38" customFormat="1">
      <c r="A128" s="102" t="s">
        <v>192</v>
      </c>
      <c r="B128" s="40" t="s">
        <v>34</v>
      </c>
      <c r="C128">
        <v>0</v>
      </c>
      <c r="D128" s="40" t="s">
        <v>9</v>
      </c>
      <c r="E128" s="31">
        <v>0</v>
      </c>
      <c r="F128" s="128">
        <f t="shared" si="506"/>
        <v>0</v>
      </c>
      <c r="G128" s="139">
        <v>0</v>
      </c>
      <c r="H128" s="139">
        <v>8</v>
      </c>
      <c r="I128" s="139">
        <v>0</v>
      </c>
      <c r="J128" s="139">
        <v>4</v>
      </c>
      <c r="K128" s="140">
        <v>0</v>
      </c>
      <c r="L128" t="s">
        <v>8</v>
      </c>
      <c r="M128" s="31">
        <f t="shared" si="507"/>
        <v>3072</v>
      </c>
      <c r="N128">
        <v>2</v>
      </c>
      <c r="O128" s="41">
        <f t="shared" si="508"/>
        <v>3072</v>
      </c>
      <c r="P128" s="41"/>
      <c r="Q128" s="108" t="s">
        <v>49</v>
      </c>
      <c r="R128" s="179" t="s">
        <v>95</v>
      </c>
      <c r="S128" s="186" t="str">
        <f t="shared" si="509"/>
        <v>BPD2009</v>
      </c>
      <c r="T128"/>
      <c r="U128"/>
      <c r="V128"/>
      <c r="W128"/>
      <c r="X128"/>
      <c r="Y128" s="85">
        <v>2009</v>
      </c>
      <c r="Z128" s="2">
        <f t="shared" si="510"/>
        <v>0</v>
      </c>
      <c r="AA128" s="2">
        <f t="shared" si="511"/>
        <v>16</v>
      </c>
      <c r="AB128" s="2">
        <f t="shared" si="512"/>
        <v>0</v>
      </c>
      <c r="AC128" s="2">
        <f t="shared" si="513"/>
        <v>8</v>
      </c>
      <c r="AD128" s="2">
        <f t="shared" si="514"/>
        <v>0</v>
      </c>
      <c r="AE128" s="3">
        <f t="shared" si="515"/>
        <v>0</v>
      </c>
      <c r="AF128" s="39"/>
      <c r="AG128" s="37"/>
      <c r="AH128" s="37"/>
      <c r="AI128" s="31"/>
      <c r="AJ128" s="80">
        <f t="shared" ref="AJ128:AJ131" si="522">IF($Q128="C", (G128*$N128),0)</f>
        <v>0</v>
      </c>
      <c r="AK128" s="10">
        <f t="shared" ref="AK128:AK131" si="523">IF($Q128="C", (H128*$N128),0)</f>
        <v>0</v>
      </c>
      <c r="AL128" s="10">
        <f t="shared" ref="AL128:AL131" si="524">IF($Q128="C", (I128*$N128),0)</f>
        <v>0</v>
      </c>
      <c r="AM128" s="10">
        <f t="shared" ref="AM128:AM131" si="525">IF($Q128="C", (J128*$N128),0)</f>
        <v>0</v>
      </c>
      <c r="AN128" s="10">
        <f t="shared" ref="AN128:AN131" si="526">IF($Q128="C", (K128*$N128),0)</f>
        <v>0</v>
      </c>
      <c r="AO128" s="2">
        <f t="shared" ref="AO128:AO131" si="527">IF($Q128="C", (F128*$N128),0)</f>
        <v>0</v>
      </c>
      <c r="AP128" s="39"/>
    </row>
    <row r="129" spans="1:42" s="38" customFormat="1">
      <c r="A129" s="102" t="s">
        <v>193</v>
      </c>
      <c r="B129" s="40" t="s">
        <v>34</v>
      </c>
      <c r="C129">
        <v>0</v>
      </c>
      <c r="D129" s="40" t="s">
        <v>9</v>
      </c>
      <c r="E129" s="31">
        <v>0</v>
      </c>
      <c r="F129" s="128">
        <f t="shared" si="506"/>
        <v>0</v>
      </c>
      <c r="G129" s="139">
        <v>0</v>
      </c>
      <c r="H129" s="139">
        <v>4</v>
      </c>
      <c r="I129" s="139">
        <v>16</v>
      </c>
      <c r="J129" s="139">
        <v>4</v>
      </c>
      <c r="K129" s="140">
        <v>0</v>
      </c>
      <c r="L129" t="s">
        <v>8</v>
      </c>
      <c r="M129" s="31">
        <f t="shared" si="507"/>
        <v>6200</v>
      </c>
      <c r="N129">
        <v>2</v>
      </c>
      <c r="O129" s="41">
        <f t="shared" si="508"/>
        <v>6200</v>
      </c>
      <c r="P129" s="41"/>
      <c r="Q129" s="108" t="s">
        <v>49</v>
      </c>
      <c r="R129" s="179" t="s">
        <v>95</v>
      </c>
      <c r="S129" s="186" t="str">
        <f t="shared" si="509"/>
        <v>BPD2009</v>
      </c>
      <c r="T129"/>
      <c r="U129"/>
      <c r="V129"/>
      <c r="W129"/>
      <c r="X129"/>
      <c r="Y129" s="85">
        <v>2009</v>
      </c>
      <c r="Z129" s="2">
        <f t="shared" si="510"/>
        <v>0</v>
      </c>
      <c r="AA129" s="2">
        <f t="shared" si="511"/>
        <v>8</v>
      </c>
      <c r="AB129" s="2">
        <f t="shared" si="512"/>
        <v>32</v>
      </c>
      <c r="AC129" s="2">
        <f t="shared" si="513"/>
        <v>8</v>
      </c>
      <c r="AD129" s="2">
        <f t="shared" si="514"/>
        <v>0</v>
      </c>
      <c r="AE129" s="3">
        <f t="shared" si="515"/>
        <v>0</v>
      </c>
      <c r="AF129" s="39"/>
      <c r="AG129" s="37"/>
      <c r="AH129" s="37"/>
      <c r="AI129" s="31"/>
      <c r="AJ129" s="80">
        <f t="shared" si="522"/>
        <v>0</v>
      </c>
      <c r="AK129" s="10">
        <f t="shared" si="523"/>
        <v>0</v>
      </c>
      <c r="AL129" s="10">
        <f t="shared" si="524"/>
        <v>0</v>
      </c>
      <c r="AM129" s="10">
        <f t="shared" si="525"/>
        <v>0</v>
      </c>
      <c r="AN129" s="10">
        <f t="shared" si="526"/>
        <v>0</v>
      </c>
      <c r="AO129" s="2">
        <f t="shared" si="527"/>
        <v>0</v>
      </c>
      <c r="AP129" s="39"/>
    </row>
    <row r="130" spans="1:42" s="38" customFormat="1">
      <c r="A130" s="102" t="s">
        <v>194</v>
      </c>
      <c r="B130" s="40" t="s">
        <v>34</v>
      </c>
      <c r="C130">
        <v>0</v>
      </c>
      <c r="D130" s="40" t="s">
        <v>9</v>
      </c>
      <c r="E130" s="31">
        <v>0</v>
      </c>
      <c r="F130" s="128">
        <f t="shared" si="506"/>
        <v>0</v>
      </c>
      <c r="G130" s="139">
        <v>0</v>
      </c>
      <c r="H130" s="139">
        <v>8</v>
      </c>
      <c r="I130" s="139">
        <v>16</v>
      </c>
      <c r="J130" s="139">
        <v>4</v>
      </c>
      <c r="K130" s="140">
        <v>0</v>
      </c>
      <c r="L130" t="s">
        <v>8</v>
      </c>
      <c r="M130" s="31">
        <f t="shared" si="507"/>
        <v>7136</v>
      </c>
      <c r="N130">
        <v>2</v>
      </c>
      <c r="O130" s="41">
        <f t="shared" si="508"/>
        <v>7136</v>
      </c>
      <c r="P130" s="41"/>
      <c r="Q130" s="108" t="s">
        <v>50</v>
      </c>
      <c r="R130" s="179" t="s">
        <v>95</v>
      </c>
      <c r="S130" s="186" t="str">
        <f t="shared" si="509"/>
        <v>CPD2009</v>
      </c>
      <c r="T130"/>
      <c r="U130"/>
      <c r="V130"/>
      <c r="W130"/>
      <c r="X130"/>
      <c r="Y130" s="85">
        <v>2009</v>
      </c>
      <c r="Z130" s="2">
        <f t="shared" si="510"/>
        <v>0</v>
      </c>
      <c r="AA130" s="2">
        <f t="shared" si="511"/>
        <v>0</v>
      </c>
      <c r="AB130" s="2">
        <f t="shared" si="512"/>
        <v>0</v>
      </c>
      <c r="AC130" s="2">
        <f t="shared" si="513"/>
        <v>0</v>
      </c>
      <c r="AD130" s="2">
        <f t="shared" si="514"/>
        <v>0</v>
      </c>
      <c r="AE130" s="3">
        <f t="shared" si="515"/>
        <v>0</v>
      </c>
      <c r="AF130" s="39"/>
      <c r="AG130" s="37"/>
      <c r="AH130" s="37"/>
      <c r="AI130" s="31"/>
      <c r="AJ130" s="80">
        <f t="shared" si="522"/>
        <v>0</v>
      </c>
      <c r="AK130" s="10">
        <f t="shared" si="523"/>
        <v>16</v>
      </c>
      <c r="AL130" s="10">
        <f t="shared" si="524"/>
        <v>32</v>
      </c>
      <c r="AM130" s="10">
        <f t="shared" si="525"/>
        <v>8</v>
      </c>
      <c r="AN130" s="10">
        <f t="shared" si="526"/>
        <v>0</v>
      </c>
      <c r="AO130" s="2">
        <f t="shared" si="527"/>
        <v>0</v>
      </c>
      <c r="AP130" s="39"/>
    </row>
    <row r="131" spans="1:42" s="38" customFormat="1">
      <c r="A131" s="102" t="s">
        <v>190</v>
      </c>
      <c r="B131" s="40" t="s">
        <v>88</v>
      </c>
      <c r="C131">
        <v>0</v>
      </c>
      <c r="D131" s="40" t="s">
        <v>9</v>
      </c>
      <c r="E131" s="31">
        <v>0</v>
      </c>
      <c r="F131" s="128">
        <f t="shared" ref="F131:F135" si="528">E131*C131</f>
        <v>0</v>
      </c>
      <c r="G131" s="139">
        <v>0</v>
      </c>
      <c r="H131" s="139">
        <v>8</v>
      </c>
      <c r="I131" s="139">
        <v>0</v>
      </c>
      <c r="J131" s="139">
        <v>4</v>
      </c>
      <c r="K131" s="140">
        <v>0</v>
      </c>
      <c r="L131" t="s">
        <v>8</v>
      </c>
      <c r="M131" s="31">
        <f t="shared" ref="M131:M135" si="529">((Shop*G131)+(M_Tech*H131)+(CMM*I131)+(ENG*J131)+(DES*K131))*N131</f>
        <v>1536</v>
      </c>
      <c r="N131">
        <v>1</v>
      </c>
      <c r="O131" s="41">
        <f t="shared" ref="O131:O135" si="530">M131+(N131*F131)</f>
        <v>1536</v>
      </c>
      <c r="P131" s="41"/>
      <c r="Q131" s="108" t="s">
        <v>50</v>
      </c>
      <c r="R131" s="179" t="s">
        <v>95</v>
      </c>
      <c r="S131" s="186" t="str">
        <f t="shared" ref="S131:S135" si="531">CONCATENATE(Q131,R131,Y131)</f>
        <v>CPD2009</v>
      </c>
      <c r="T131"/>
      <c r="U131"/>
      <c r="V131"/>
      <c r="W131"/>
      <c r="X131"/>
      <c r="Y131" s="85">
        <v>2009</v>
      </c>
      <c r="Z131" s="2">
        <f t="shared" ref="Z131:Z135" si="532">IF($Q131="B", (G131*$N131),0)</f>
        <v>0</v>
      </c>
      <c r="AA131" s="2">
        <f t="shared" ref="AA131:AA135" si="533">IF($Q131="B", (H131*$N131),0)</f>
        <v>0</v>
      </c>
      <c r="AB131" s="2">
        <f t="shared" ref="AB131:AB135" si="534">IF($Q131="B", (I131*$N131),0)</f>
        <v>0</v>
      </c>
      <c r="AC131" s="2">
        <f t="shared" ref="AC131:AC135" si="535">IF($Q131="B", (J131*$N131),0)</f>
        <v>0</v>
      </c>
      <c r="AD131" s="2">
        <f t="shared" ref="AD131:AD135" si="536">IF($Q131="B", (K131*$N131),0)</f>
        <v>0</v>
      </c>
      <c r="AE131" s="3">
        <f t="shared" ref="AE131:AE135" si="537">IF($Q131="B", (F131*$N131),0)</f>
        <v>0</v>
      </c>
      <c r="AF131" s="39"/>
      <c r="AG131" s="37"/>
      <c r="AH131" s="37"/>
      <c r="AI131" s="31"/>
      <c r="AJ131" s="80">
        <f t="shared" si="522"/>
        <v>0</v>
      </c>
      <c r="AK131" s="10">
        <f t="shared" si="523"/>
        <v>8</v>
      </c>
      <c r="AL131" s="10">
        <f t="shared" si="524"/>
        <v>0</v>
      </c>
      <c r="AM131" s="10">
        <f t="shared" si="525"/>
        <v>4</v>
      </c>
      <c r="AN131" s="10">
        <f t="shared" si="526"/>
        <v>0</v>
      </c>
      <c r="AO131" s="2">
        <f t="shared" si="527"/>
        <v>0</v>
      </c>
      <c r="AP131" s="39"/>
    </row>
    <row r="132" spans="1:42" s="38" customFormat="1">
      <c r="A132" s="102" t="s">
        <v>191</v>
      </c>
      <c r="B132" s="40" t="s">
        <v>88</v>
      </c>
      <c r="C132">
        <v>0</v>
      </c>
      <c r="D132" s="40" t="s">
        <v>9</v>
      </c>
      <c r="E132" s="31">
        <v>0</v>
      </c>
      <c r="F132" s="128">
        <f t="shared" si="528"/>
        <v>0</v>
      </c>
      <c r="G132" s="139">
        <v>0</v>
      </c>
      <c r="H132" s="139">
        <v>8</v>
      </c>
      <c r="I132" s="139">
        <v>0</v>
      </c>
      <c r="J132" s="139">
        <v>4</v>
      </c>
      <c r="K132" s="140">
        <v>0</v>
      </c>
      <c r="L132" t="s">
        <v>8</v>
      </c>
      <c r="M132" s="31">
        <f t="shared" si="529"/>
        <v>1536</v>
      </c>
      <c r="N132">
        <v>1</v>
      </c>
      <c r="O132" s="41">
        <f t="shared" si="530"/>
        <v>1536</v>
      </c>
      <c r="P132" s="41"/>
      <c r="Q132" s="108" t="s">
        <v>50</v>
      </c>
      <c r="R132" s="179" t="s">
        <v>95</v>
      </c>
      <c r="S132" s="186" t="str">
        <f t="shared" si="531"/>
        <v>CPD2009</v>
      </c>
      <c r="T132"/>
      <c r="U132"/>
      <c r="V132"/>
      <c r="W132"/>
      <c r="X132"/>
      <c r="Y132" s="85">
        <v>2009</v>
      </c>
      <c r="Z132" s="2">
        <f t="shared" si="532"/>
        <v>0</v>
      </c>
      <c r="AA132" s="2">
        <f t="shared" si="533"/>
        <v>0</v>
      </c>
      <c r="AB132" s="2">
        <f t="shared" si="534"/>
        <v>0</v>
      </c>
      <c r="AC132" s="2">
        <f t="shared" si="535"/>
        <v>0</v>
      </c>
      <c r="AD132" s="2">
        <f t="shared" si="536"/>
        <v>0</v>
      </c>
      <c r="AE132" s="3">
        <f t="shared" si="537"/>
        <v>0</v>
      </c>
      <c r="AF132" s="39"/>
      <c r="AG132" s="37"/>
      <c r="AH132" s="37"/>
      <c r="AI132" s="31"/>
      <c r="AJ132" s="80">
        <f>IF($Q132="C", (G132*$N132),0)</f>
        <v>0</v>
      </c>
      <c r="AK132" s="10">
        <f>IF($Q132="C", (H132*$N132),0)</f>
        <v>8</v>
      </c>
      <c r="AL132" s="10">
        <f>IF($Q132="C", (I132*$N132),0)</f>
        <v>0</v>
      </c>
      <c r="AM132" s="10">
        <f>IF($Q132="C", (J132*$N132),0)</f>
        <v>4</v>
      </c>
      <c r="AN132" s="10">
        <f>IF($Q132="C", (K132*$N132),0)</f>
        <v>0</v>
      </c>
      <c r="AO132" s="2">
        <f>IF($Q132="C", (F132*$N132),0)</f>
        <v>0</v>
      </c>
      <c r="AP132" s="39"/>
    </row>
    <row r="133" spans="1:42" s="38" customFormat="1">
      <c r="A133" s="102" t="s">
        <v>192</v>
      </c>
      <c r="B133" s="40" t="s">
        <v>88</v>
      </c>
      <c r="C133">
        <v>0</v>
      </c>
      <c r="D133" s="40" t="s">
        <v>9</v>
      </c>
      <c r="E133" s="31">
        <v>0</v>
      </c>
      <c r="F133" s="128">
        <f t="shared" si="528"/>
        <v>0</v>
      </c>
      <c r="G133" s="139">
        <v>0</v>
      </c>
      <c r="H133" s="139">
        <v>8</v>
      </c>
      <c r="I133" s="139">
        <v>0</v>
      </c>
      <c r="J133" s="139">
        <v>4</v>
      </c>
      <c r="K133" s="140">
        <v>0</v>
      </c>
      <c r="L133" t="s">
        <v>8</v>
      </c>
      <c r="M133" s="31">
        <f t="shared" si="529"/>
        <v>1536</v>
      </c>
      <c r="N133">
        <v>1</v>
      </c>
      <c r="O133" s="41">
        <f t="shared" si="530"/>
        <v>1536</v>
      </c>
      <c r="P133" s="41"/>
      <c r="Q133" s="108" t="s">
        <v>50</v>
      </c>
      <c r="R133" s="179" t="s">
        <v>95</v>
      </c>
      <c r="S133" s="186" t="str">
        <f t="shared" si="531"/>
        <v>CPD2009</v>
      </c>
      <c r="T133"/>
      <c r="U133"/>
      <c r="V133"/>
      <c r="W133"/>
      <c r="X133"/>
      <c r="Y133" s="85">
        <v>2009</v>
      </c>
      <c r="Z133" s="2">
        <f t="shared" si="532"/>
        <v>0</v>
      </c>
      <c r="AA133" s="2">
        <f t="shared" si="533"/>
        <v>0</v>
      </c>
      <c r="AB133" s="2">
        <f t="shared" si="534"/>
        <v>0</v>
      </c>
      <c r="AC133" s="2">
        <f t="shared" si="535"/>
        <v>0</v>
      </c>
      <c r="AD133" s="2">
        <f t="shared" si="536"/>
        <v>0</v>
      </c>
      <c r="AE133" s="3">
        <f t="shared" si="537"/>
        <v>0</v>
      </c>
      <c r="AF133" s="39"/>
      <c r="AG133" s="37"/>
      <c r="AH133" s="37"/>
      <c r="AI133" s="31"/>
      <c r="AJ133" s="80">
        <f t="shared" ref="AJ133:AJ135" si="538">IF($Q133="C", (G133*$N133),0)</f>
        <v>0</v>
      </c>
      <c r="AK133" s="10">
        <f t="shared" ref="AK133:AK135" si="539">IF($Q133="C", (H133*$N133),0)</f>
        <v>8</v>
      </c>
      <c r="AL133" s="10">
        <f t="shared" ref="AL133:AL135" si="540">IF($Q133="C", (I133*$N133),0)</f>
        <v>0</v>
      </c>
      <c r="AM133" s="10">
        <f t="shared" ref="AM133:AM135" si="541">IF($Q133="C", (J133*$N133),0)</f>
        <v>4</v>
      </c>
      <c r="AN133" s="10">
        <f t="shared" ref="AN133:AN135" si="542">IF($Q133="C", (K133*$N133),0)</f>
        <v>0</v>
      </c>
      <c r="AO133" s="2">
        <f t="shared" ref="AO133:AO135" si="543">IF($Q133="C", (F133*$N133),0)</f>
        <v>0</v>
      </c>
      <c r="AP133" s="39"/>
    </row>
    <row r="134" spans="1:42" s="38" customFormat="1">
      <c r="A134" s="102" t="s">
        <v>193</v>
      </c>
      <c r="B134" s="40" t="s">
        <v>88</v>
      </c>
      <c r="C134">
        <v>0</v>
      </c>
      <c r="D134" s="40" t="s">
        <v>9</v>
      </c>
      <c r="E134" s="31">
        <v>0</v>
      </c>
      <c r="F134" s="128">
        <f t="shared" si="528"/>
        <v>0</v>
      </c>
      <c r="G134" s="139">
        <v>0</v>
      </c>
      <c r="H134" s="139">
        <v>4</v>
      </c>
      <c r="I134" s="139">
        <v>16</v>
      </c>
      <c r="J134" s="139">
        <v>4</v>
      </c>
      <c r="K134" s="140">
        <v>0</v>
      </c>
      <c r="L134" t="s">
        <v>8</v>
      </c>
      <c r="M134" s="31">
        <f t="shared" si="529"/>
        <v>3100</v>
      </c>
      <c r="N134">
        <v>1</v>
      </c>
      <c r="O134" s="41">
        <f t="shared" si="530"/>
        <v>3100</v>
      </c>
      <c r="P134" s="41"/>
      <c r="Q134" s="108" t="s">
        <v>50</v>
      </c>
      <c r="R134" s="179" t="s">
        <v>95</v>
      </c>
      <c r="S134" s="186" t="str">
        <f t="shared" si="531"/>
        <v>CPD2009</v>
      </c>
      <c r="T134"/>
      <c r="U134"/>
      <c r="V134"/>
      <c r="W134"/>
      <c r="X134"/>
      <c r="Y134" s="85">
        <v>2009</v>
      </c>
      <c r="Z134" s="2">
        <f t="shared" si="532"/>
        <v>0</v>
      </c>
      <c r="AA134" s="2">
        <f t="shared" si="533"/>
        <v>0</v>
      </c>
      <c r="AB134" s="2">
        <f t="shared" si="534"/>
        <v>0</v>
      </c>
      <c r="AC134" s="2">
        <f t="shared" si="535"/>
        <v>0</v>
      </c>
      <c r="AD134" s="2">
        <f t="shared" si="536"/>
        <v>0</v>
      </c>
      <c r="AE134" s="3">
        <f t="shared" si="537"/>
        <v>0</v>
      </c>
      <c r="AF134" s="39"/>
      <c r="AG134" s="37"/>
      <c r="AH134" s="37"/>
      <c r="AI134" s="31"/>
      <c r="AJ134" s="80">
        <f t="shared" si="538"/>
        <v>0</v>
      </c>
      <c r="AK134" s="10">
        <f t="shared" si="539"/>
        <v>4</v>
      </c>
      <c r="AL134" s="10">
        <f t="shared" si="540"/>
        <v>16</v>
      </c>
      <c r="AM134" s="10">
        <f t="shared" si="541"/>
        <v>4</v>
      </c>
      <c r="AN134" s="10">
        <f t="shared" si="542"/>
        <v>0</v>
      </c>
      <c r="AO134" s="2">
        <f t="shared" si="543"/>
        <v>0</v>
      </c>
      <c r="AP134" s="39"/>
    </row>
    <row r="135" spans="1:42" s="38" customFormat="1">
      <c r="A135" s="102" t="s">
        <v>194</v>
      </c>
      <c r="B135" s="40" t="s">
        <v>88</v>
      </c>
      <c r="C135">
        <v>0</v>
      </c>
      <c r="D135" s="40" t="s">
        <v>9</v>
      </c>
      <c r="E135" s="31">
        <v>0</v>
      </c>
      <c r="F135" s="128">
        <f t="shared" si="528"/>
        <v>0</v>
      </c>
      <c r="G135" s="139">
        <v>0</v>
      </c>
      <c r="H135" s="139">
        <v>8</v>
      </c>
      <c r="I135" s="139">
        <v>16</v>
      </c>
      <c r="J135" s="139">
        <v>4</v>
      </c>
      <c r="K135" s="140">
        <v>0</v>
      </c>
      <c r="L135" t="s">
        <v>8</v>
      </c>
      <c r="M135" s="31">
        <f t="shared" si="529"/>
        <v>3568</v>
      </c>
      <c r="N135">
        <v>1</v>
      </c>
      <c r="O135" s="41">
        <f t="shared" si="530"/>
        <v>3568</v>
      </c>
      <c r="P135" s="41"/>
      <c r="Q135" s="108" t="s">
        <v>50</v>
      </c>
      <c r="R135" s="179" t="s">
        <v>95</v>
      </c>
      <c r="S135" s="186" t="str">
        <f t="shared" si="531"/>
        <v>CPD2009</v>
      </c>
      <c r="T135"/>
      <c r="U135"/>
      <c r="V135"/>
      <c r="W135"/>
      <c r="X135"/>
      <c r="Y135" s="85">
        <v>2009</v>
      </c>
      <c r="Z135" s="2">
        <f t="shared" si="532"/>
        <v>0</v>
      </c>
      <c r="AA135" s="2">
        <f t="shared" si="533"/>
        <v>0</v>
      </c>
      <c r="AB135" s="2">
        <f t="shared" si="534"/>
        <v>0</v>
      </c>
      <c r="AC135" s="2">
        <f t="shared" si="535"/>
        <v>0</v>
      </c>
      <c r="AD135" s="2">
        <f t="shared" si="536"/>
        <v>0</v>
      </c>
      <c r="AE135" s="3">
        <f t="shared" si="537"/>
        <v>0</v>
      </c>
      <c r="AF135" s="39"/>
      <c r="AG135" s="37"/>
      <c r="AH135" s="37"/>
      <c r="AI135" s="31"/>
      <c r="AJ135" s="80">
        <f t="shared" si="538"/>
        <v>0</v>
      </c>
      <c r="AK135" s="10">
        <f t="shared" si="539"/>
        <v>8</v>
      </c>
      <c r="AL135" s="10">
        <f t="shared" si="540"/>
        <v>16</v>
      </c>
      <c r="AM135" s="10">
        <f t="shared" si="541"/>
        <v>4</v>
      </c>
      <c r="AN135" s="10">
        <f t="shared" si="542"/>
        <v>0</v>
      </c>
      <c r="AO135" s="2">
        <f t="shared" si="543"/>
        <v>0</v>
      </c>
      <c r="AP135" s="39"/>
    </row>
    <row r="136" spans="1:42">
      <c r="A136" s="43" t="s">
        <v>83</v>
      </c>
      <c r="B136" s="7"/>
      <c r="C136" s="7"/>
      <c r="D136" s="7"/>
      <c r="E136" s="9"/>
      <c r="F136" s="8"/>
      <c r="G136" s="141"/>
      <c r="H136" s="141"/>
      <c r="I136" s="141"/>
      <c r="J136" s="141"/>
      <c r="K136" s="142"/>
      <c r="L136" s="7"/>
      <c r="M136" s="9">
        <f>SUMIF(Q69:Q135,"B",M69:M135)</f>
        <v>179344</v>
      </c>
      <c r="N136" s="229" t="s">
        <v>79</v>
      </c>
      <c r="O136" s="230"/>
      <c r="P136" s="231"/>
      <c r="Q136" s="109"/>
      <c r="R136" s="182"/>
      <c r="S136" s="187"/>
      <c r="T136" s="7"/>
      <c r="U136" s="7"/>
      <c r="V136" s="7"/>
      <c r="W136" s="7"/>
      <c r="X136" s="7"/>
      <c r="Y136" s="86"/>
      <c r="Z136" s="11">
        <f>SUM(Z122:Z135)</f>
        <v>56</v>
      </c>
      <c r="AA136" s="11">
        <f t="shared" ref="AA136:AD136" si="544">SUM(AA122:AA135)</f>
        <v>80</v>
      </c>
      <c r="AB136" s="11">
        <f t="shared" si="544"/>
        <v>40</v>
      </c>
      <c r="AC136" s="11">
        <f t="shared" si="544"/>
        <v>74</v>
      </c>
      <c r="AD136" s="11">
        <f t="shared" si="544"/>
        <v>0</v>
      </c>
      <c r="AE136" s="11"/>
      <c r="AF136" s="8">
        <f>SUM(AE122:AE135)</f>
        <v>1312</v>
      </c>
      <c r="AG136" s="9">
        <f>(Shop*Z136)+M_Tech*AA136+CMM*AB136+ENG*AC136+DES*AD136+AF136</f>
        <v>33964</v>
      </c>
      <c r="AH136" s="9"/>
      <c r="AI136" s="8">
        <f>Shop*AJ136+M_Tech*AK136+CMM*AL136+ENG*AM136+DES*AN136+AP136</f>
        <v>18412</v>
      </c>
      <c r="AJ136" s="11">
        <f>SUM(AJ122:AJ135)</f>
        <v>0</v>
      </c>
      <c r="AK136" s="11">
        <f t="shared" ref="AK136" si="545">SUM(AK122:AK135)</f>
        <v>52</v>
      </c>
      <c r="AL136" s="11">
        <f t="shared" ref="AL136" si="546">SUM(AL122:AL135)</f>
        <v>64</v>
      </c>
      <c r="AM136" s="11">
        <f t="shared" ref="AM136" si="547">SUM(AM122:AM135)</f>
        <v>28</v>
      </c>
      <c r="AN136" s="11">
        <f t="shared" ref="AN136" si="548">SUM(AN122:AN135)</f>
        <v>0</v>
      </c>
      <c r="AO136" s="11"/>
      <c r="AP136" s="8">
        <f>SUM(AO122:AO135)</f>
        <v>0</v>
      </c>
    </row>
    <row r="137" spans="1:42">
      <c r="F137" s="128"/>
      <c r="G137" s="139"/>
      <c r="H137" s="139"/>
      <c r="I137" s="139"/>
      <c r="J137" s="139"/>
      <c r="K137" s="140"/>
      <c r="L137" s="169" t="s">
        <v>80</v>
      </c>
      <c r="M137" s="170">
        <f>SUMIF(Q122:Q135,"B",M122:M135)</f>
        <v>32652</v>
      </c>
      <c r="N137" s="171" t="s">
        <v>80</v>
      </c>
      <c r="O137" s="41"/>
      <c r="P137" s="41"/>
      <c r="Q137" s="87"/>
      <c r="R137" s="180"/>
      <c r="S137" s="192"/>
      <c r="T137"/>
      <c r="U137"/>
      <c r="V137"/>
      <c r="W137"/>
      <c r="X137"/>
      <c r="Y137" s="88"/>
      <c r="Z137" s="74"/>
      <c r="AA137" s="74"/>
      <c r="AB137" s="74"/>
      <c r="AC137" s="74"/>
      <c r="AD137" s="74"/>
      <c r="AE137" s="75"/>
      <c r="AF137" s="76"/>
      <c r="AG137" s="1"/>
      <c r="AH137" s="1"/>
      <c r="AJ137" s="81"/>
      <c r="AK137" s="2"/>
      <c r="AL137" s="2"/>
      <c r="AM137" s="2"/>
      <c r="AN137" s="2"/>
      <c r="AO137" s="2"/>
      <c r="AP137" s="73"/>
    </row>
    <row r="138" spans="1:42">
      <c r="A138" s="40" t="s">
        <v>111</v>
      </c>
      <c r="F138" s="128"/>
      <c r="G138" s="139"/>
      <c r="H138" s="139"/>
      <c r="I138" s="139"/>
      <c r="J138" s="139"/>
      <c r="K138" s="140"/>
      <c r="M138" s="31"/>
      <c r="N138"/>
      <c r="O138" s="42"/>
      <c r="P138" s="42"/>
      <c r="Q138" s="108"/>
      <c r="R138" s="179"/>
      <c r="S138" s="186"/>
      <c r="T138"/>
      <c r="U138"/>
      <c r="V138"/>
      <c r="W138"/>
      <c r="X138"/>
      <c r="Y138" s="85"/>
      <c r="Z138" s="10"/>
      <c r="AA138" s="10"/>
      <c r="AB138" s="10"/>
      <c r="AC138" s="10"/>
      <c r="AD138" s="10"/>
      <c r="AE138" s="3"/>
      <c r="AF138" s="73"/>
      <c r="AG138" s="2"/>
      <c r="AH138" s="2"/>
      <c r="AJ138" s="81"/>
      <c r="AK138" s="2"/>
      <c r="AL138" s="2"/>
      <c r="AM138" s="2"/>
      <c r="AN138" s="2"/>
      <c r="AO138" s="2"/>
      <c r="AP138" s="73"/>
    </row>
    <row r="139" spans="1:42">
      <c r="A139" t="s">
        <v>17</v>
      </c>
      <c r="B139" t="s">
        <v>22</v>
      </c>
      <c r="C139">
        <v>4</v>
      </c>
      <c r="D139" t="s">
        <v>13</v>
      </c>
      <c r="E139" s="31">
        <v>10</v>
      </c>
      <c r="F139" s="128">
        <f t="shared" ref="F139:F145" si="549">E139*C139</f>
        <v>40</v>
      </c>
      <c r="G139" s="139">
        <v>0</v>
      </c>
      <c r="H139" s="139">
        <v>0</v>
      </c>
      <c r="I139" s="139">
        <v>0</v>
      </c>
      <c r="J139" s="139">
        <v>0</v>
      </c>
      <c r="K139" s="140">
        <v>0</v>
      </c>
      <c r="L139" t="s">
        <v>8</v>
      </c>
      <c r="M139" s="31">
        <f t="shared" ref="M139:M145" si="550">((Shop*G139)+(M_Tech*H139)+(CMM*I139)+(ENG*J139)+(DES*K139))*N139</f>
        <v>0</v>
      </c>
      <c r="N139">
        <v>1</v>
      </c>
      <c r="O139" s="42">
        <f t="shared" ref="O139:O145" si="551">N139*(M139+F139)</f>
        <v>40</v>
      </c>
      <c r="P139" s="42"/>
      <c r="Q139" s="108" t="s">
        <v>49</v>
      </c>
      <c r="R139" s="179" t="s">
        <v>95</v>
      </c>
      <c r="S139" s="186" t="str">
        <f t="shared" ref="S139:S145" si="552">CONCATENATE(Q139,R139,Y139)</f>
        <v>BPD2009</v>
      </c>
      <c r="T139"/>
      <c r="U139"/>
      <c r="V139"/>
      <c r="W139"/>
      <c r="X139"/>
      <c r="Y139" s="85">
        <v>2009</v>
      </c>
      <c r="Z139" s="2">
        <f t="shared" ref="Z139:Z145" si="553">IF($Q139="B", (G139*$N139),0)</f>
        <v>0</v>
      </c>
      <c r="AA139" s="2">
        <f t="shared" ref="AA139:AA145" si="554">IF($Q139="B", (H139*$N139),0)</f>
        <v>0</v>
      </c>
      <c r="AB139" s="2">
        <f t="shared" ref="AB139:AB145" si="555">IF($Q139="B", (I139*$N139),0)</f>
        <v>0</v>
      </c>
      <c r="AC139" s="2">
        <f t="shared" ref="AC139:AC145" si="556">IF($Q139="B", (J139*$N139),0)</f>
        <v>0</v>
      </c>
      <c r="AD139" s="2">
        <f t="shared" ref="AD139:AD145" si="557">IF($Q139="B", (K139*$N139),0)</f>
        <v>0</v>
      </c>
      <c r="AE139" s="3">
        <f t="shared" ref="AE139:AE145" si="558">IF($Q139="B", (F139*$N139),0)</f>
        <v>40</v>
      </c>
      <c r="AF139" s="73"/>
      <c r="AG139" s="2"/>
      <c r="AH139" s="2"/>
      <c r="AJ139" s="80">
        <f t="shared" ref="AJ139:AJ145" si="559">IF($Q139="C", (G139*$N139),0)</f>
        <v>0</v>
      </c>
      <c r="AK139" s="10">
        <f t="shared" ref="AK139:AK145" si="560">IF($Q139="C", (H139*$N139),0)</f>
        <v>0</v>
      </c>
      <c r="AL139" s="10">
        <f t="shared" ref="AL139:AL145" si="561">IF($Q139="C", (I139*$N139),0)</f>
        <v>0</v>
      </c>
      <c r="AM139" s="10">
        <f t="shared" ref="AM139:AM145" si="562">IF($Q139="C", (J139*$N139),0)</f>
        <v>0</v>
      </c>
      <c r="AN139" s="10">
        <f t="shared" ref="AN139:AN145" si="563">IF($Q139="C", (K139*$N139),0)</f>
        <v>0</v>
      </c>
      <c r="AO139" s="2">
        <f t="shared" ref="AO139:AO145" si="564">IF($Q139="C", (F139*$N139),0)</f>
        <v>0</v>
      </c>
      <c r="AP139" s="73"/>
    </row>
    <row r="140" spans="1:42">
      <c r="A140" t="s">
        <v>18</v>
      </c>
      <c r="B140" t="s">
        <v>23</v>
      </c>
      <c r="C140">
        <v>1</v>
      </c>
      <c r="D140" t="s">
        <v>24</v>
      </c>
      <c r="E140" s="31">
        <v>100</v>
      </c>
      <c r="F140" s="128">
        <f t="shared" si="549"/>
        <v>100</v>
      </c>
      <c r="G140" s="139">
        <v>0</v>
      </c>
      <c r="H140" s="139">
        <v>0</v>
      </c>
      <c r="I140" s="139">
        <v>0</v>
      </c>
      <c r="J140" s="139">
        <v>0</v>
      </c>
      <c r="K140" s="140">
        <v>0</v>
      </c>
      <c r="L140" t="s">
        <v>8</v>
      </c>
      <c r="M140" s="31">
        <f t="shared" si="550"/>
        <v>0</v>
      </c>
      <c r="N140">
        <v>1</v>
      </c>
      <c r="O140" s="42">
        <f t="shared" si="551"/>
        <v>100</v>
      </c>
      <c r="P140" s="42"/>
      <c r="Q140" s="108" t="s">
        <v>49</v>
      </c>
      <c r="R140" s="179" t="s">
        <v>95</v>
      </c>
      <c r="S140" s="186" t="str">
        <f t="shared" si="552"/>
        <v>BPD2009</v>
      </c>
      <c r="T140"/>
      <c r="U140"/>
      <c r="V140"/>
      <c r="W140"/>
      <c r="X140"/>
      <c r="Y140" s="85">
        <v>2009</v>
      </c>
      <c r="Z140" s="2">
        <f t="shared" si="553"/>
        <v>0</v>
      </c>
      <c r="AA140" s="2">
        <f t="shared" si="554"/>
        <v>0</v>
      </c>
      <c r="AB140" s="2">
        <f t="shared" si="555"/>
        <v>0</v>
      </c>
      <c r="AC140" s="2">
        <f t="shared" si="556"/>
        <v>0</v>
      </c>
      <c r="AD140" s="2">
        <f t="shared" si="557"/>
        <v>0</v>
      </c>
      <c r="AE140" s="3">
        <f t="shared" si="558"/>
        <v>100</v>
      </c>
      <c r="AF140" s="73"/>
      <c r="AJ140" s="80">
        <f t="shared" si="559"/>
        <v>0</v>
      </c>
      <c r="AK140" s="10">
        <f t="shared" si="560"/>
        <v>0</v>
      </c>
      <c r="AL140" s="10">
        <f t="shared" si="561"/>
        <v>0</v>
      </c>
      <c r="AM140" s="10">
        <f t="shared" si="562"/>
        <v>0</v>
      </c>
      <c r="AN140" s="10">
        <f t="shared" si="563"/>
        <v>0</v>
      </c>
      <c r="AO140" s="2">
        <f t="shared" si="564"/>
        <v>0</v>
      </c>
      <c r="AP140" s="73"/>
    </row>
    <row r="141" spans="1:42">
      <c r="A141" t="s">
        <v>19</v>
      </c>
      <c r="B141" t="s">
        <v>25</v>
      </c>
      <c r="C141">
        <v>5</v>
      </c>
      <c r="D141" t="s">
        <v>26</v>
      </c>
      <c r="E141" s="31">
        <v>3</v>
      </c>
      <c r="F141" s="128">
        <f>E141*C141</f>
        <v>15</v>
      </c>
      <c r="G141" s="139">
        <v>0</v>
      </c>
      <c r="H141" s="139">
        <v>0</v>
      </c>
      <c r="I141" s="139">
        <v>0</v>
      </c>
      <c r="J141" s="139">
        <v>0</v>
      </c>
      <c r="K141" s="140">
        <v>0</v>
      </c>
      <c r="L141" t="s">
        <v>8</v>
      </c>
      <c r="M141" s="31">
        <f t="shared" si="550"/>
        <v>0</v>
      </c>
      <c r="N141">
        <v>1</v>
      </c>
      <c r="O141" s="42">
        <f t="shared" si="551"/>
        <v>15</v>
      </c>
      <c r="P141" s="42"/>
      <c r="Q141" s="108" t="s">
        <v>49</v>
      </c>
      <c r="R141" s="179" t="s">
        <v>95</v>
      </c>
      <c r="S141" s="186" t="str">
        <f t="shared" si="552"/>
        <v>BPD2009</v>
      </c>
      <c r="T141"/>
      <c r="U141"/>
      <c r="V141"/>
      <c r="W141"/>
      <c r="X141"/>
      <c r="Y141" s="85">
        <v>2009</v>
      </c>
      <c r="Z141" s="2">
        <f t="shared" si="553"/>
        <v>0</v>
      </c>
      <c r="AA141" s="2">
        <f t="shared" si="554"/>
        <v>0</v>
      </c>
      <c r="AB141" s="2">
        <f t="shared" si="555"/>
        <v>0</v>
      </c>
      <c r="AC141" s="2">
        <f t="shared" si="556"/>
        <v>0</v>
      </c>
      <c r="AD141" s="2">
        <f t="shared" si="557"/>
        <v>0</v>
      </c>
      <c r="AE141" s="3">
        <f t="shared" si="558"/>
        <v>15</v>
      </c>
      <c r="AF141" s="73"/>
      <c r="AJ141" s="80">
        <f t="shared" si="559"/>
        <v>0</v>
      </c>
      <c r="AK141" s="10">
        <f t="shared" si="560"/>
        <v>0</v>
      </c>
      <c r="AL141" s="10">
        <f t="shared" si="561"/>
        <v>0</v>
      </c>
      <c r="AM141" s="10">
        <f t="shared" si="562"/>
        <v>0</v>
      </c>
      <c r="AN141" s="10">
        <f t="shared" si="563"/>
        <v>0</v>
      </c>
      <c r="AO141" s="2">
        <f t="shared" si="564"/>
        <v>0</v>
      </c>
      <c r="AP141" s="73"/>
    </row>
    <row r="142" spans="1:42">
      <c r="A142" s="40" t="s">
        <v>82</v>
      </c>
      <c r="B142" t="s">
        <v>23</v>
      </c>
      <c r="C142">
        <v>1</v>
      </c>
      <c r="D142" t="s">
        <v>24</v>
      </c>
      <c r="E142" s="31">
        <v>150</v>
      </c>
      <c r="F142" s="128">
        <f t="shared" si="549"/>
        <v>150</v>
      </c>
      <c r="G142" s="139">
        <v>0</v>
      </c>
      <c r="H142" s="139">
        <v>5</v>
      </c>
      <c r="I142" s="139">
        <v>0</v>
      </c>
      <c r="J142" s="139">
        <v>0</v>
      </c>
      <c r="K142" s="140">
        <v>0</v>
      </c>
      <c r="L142" t="s">
        <v>8</v>
      </c>
      <c r="M142" s="31">
        <f t="shared" si="550"/>
        <v>585</v>
      </c>
      <c r="N142">
        <v>1</v>
      </c>
      <c r="O142" s="42">
        <f t="shared" si="551"/>
        <v>735</v>
      </c>
      <c r="P142" s="42"/>
      <c r="Q142" s="108" t="s">
        <v>49</v>
      </c>
      <c r="R142" s="179" t="s">
        <v>95</v>
      </c>
      <c r="S142" s="186" t="str">
        <f t="shared" si="552"/>
        <v>BPD2009</v>
      </c>
      <c r="T142"/>
      <c r="U142"/>
      <c r="V142"/>
      <c r="W142"/>
      <c r="X142"/>
      <c r="Y142" s="85">
        <v>2009</v>
      </c>
      <c r="Z142" s="2">
        <f t="shared" si="553"/>
        <v>0</v>
      </c>
      <c r="AA142" s="2">
        <f t="shared" si="554"/>
        <v>5</v>
      </c>
      <c r="AB142" s="2">
        <f t="shared" si="555"/>
        <v>0</v>
      </c>
      <c r="AC142" s="2">
        <f t="shared" si="556"/>
        <v>0</v>
      </c>
      <c r="AD142" s="2">
        <f t="shared" si="557"/>
        <v>0</v>
      </c>
      <c r="AE142" s="3">
        <f t="shared" si="558"/>
        <v>150</v>
      </c>
      <c r="AF142" s="73"/>
      <c r="AG142" s="2"/>
      <c r="AH142" s="2"/>
      <c r="AJ142" s="80">
        <f t="shared" si="559"/>
        <v>0</v>
      </c>
      <c r="AK142" s="10">
        <f t="shared" si="560"/>
        <v>0</v>
      </c>
      <c r="AL142" s="10">
        <f t="shared" si="561"/>
        <v>0</v>
      </c>
      <c r="AM142" s="10">
        <f t="shared" si="562"/>
        <v>0</v>
      </c>
      <c r="AN142" s="10">
        <f t="shared" si="563"/>
        <v>0</v>
      </c>
      <c r="AO142" s="2">
        <f t="shared" si="564"/>
        <v>0</v>
      </c>
      <c r="AP142" s="73"/>
    </row>
    <row r="143" spans="1:42">
      <c r="A143" s="40" t="s">
        <v>81</v>
      </c>
      <c r="B143" t="s">
        <v>27</v>
      </c>
      <c r="C143">
        <v>1</v>
      </c>
      <c r="D143" t="s">
        <v>28</v>
      </c>
      <c r="E143" s="31">
        <v>50</v>
      </c>
      <c r="F143" s="128">
        <f t="shared" si="549"/>
        <v>50</v>
      </c>
      <c r="G143" s="139">
        <v>4</v>
      </c>
      <c r="H143" s="139">
        <v>0</v>
      </c>
      <c r="I143" s="139">
        <v>0</v>
      </c>
      <c r="J143" s="139">
        <v>0</v>
      </c>
      <c r="K143" s="140">
        <v>0</v>
      </c>
      <c r="L143" t="s">
        <v>8</v>
      </c>
      <c r="M143" s="31">
        <f t="shared" si="550"/>
        <v>508</v>
      </c>
      <c r="N143">
        <v>1</v>
      </c>
      <c r="O143" s="42">
        <f t="shared" si="551"/>
        <v>558</v>
      </c>
      <c r="P143" s="42"/>
      <c r="Q143" s="108" t="s">
        <v>49</v>
      </c>
      <c r="R143" s="179" t="s">
        <v>95</v>
      </c>
      <c r="S143" s="186" t="str">
        <f t="shared" si="552"/>
        <v>BPD2009</v>
      </c>
      <c r="T143"/>
      <c r="U143"/>
      <c r="V143"/>
      <c r="W143"/>
      <c r="X143"/>
      <c r="Y143" s="85">
        <v>2009</v>
      </c>
      <c r="Z143" s="2">
        <f t="shared" si="553"/>
        <v>4</v>
      </c>
      <c r="AA143" s="2">
        <f t="shared" si="554"/>
        <v>0</v>
      </c>
      <c r="AB143" s="2">
        <f t="shared" si="555"/>
        <v>0</v>
      </c>
      <c r="AC143" s="2">
        <f t="shared" si="556"/>
        <v>0</v>
      </c>
      <c r="AD143" s="2">
        <f t="shared" si="557"/>
        <v>0</v>
      </c>
      <c r="AE143" s="3">
        <f t="shared" si="558"/>
        <v>50</v>
      </c>
      <c r="AF143" s="73"/>
      <c r="AJ143" s="80">
        <f t="shared" si="559"/>
        <v>0</v>
      </c>
      <c r="AK143" s="10">
        <f t="shared" si="560"/>
        <v>0</v>
      </c>
      <c r="AL143" s="10">
        <f t="shared" si="561"/>
        <v>0</v>
      </c>
      <c r="AM143" s="10">
        <f t="shared" si="562"/>
        <v>0</v>
      </c>
      <c r="AN143" s="10">
        <f t="shared" si="563"/>
        <v>0</v>
      </c>
      <c r="AO143" s="2">
        <f t="shared" si="564"/>
        <v>0</v>
      </c>
      <c r="AP143" s="73"/>
    </row>
    <row r="144" spans="1:42">
      <c r="A144" t="s">
        <v>20</v>
      </c>
      <c r="B144" t="s">
        <v>34</v>
      </c>
      <c r="E144" s="31">
        <v>0</v>
      </c>
      <c r="F144" s="128">
        <f t="shared" si="549"/>
        <v>0</v>
      </c>
      <c r="G144" s="139">
        <v>0</v>
      </c>
      <c r="H144" s="139">
        <v>8</v>
      </c>
      <c r="I144" s="139">
        <v>0</v>
      </c>
      <c r="J144" s="139">
        <v>0</v>
      </c>
      <c r="K144" s="140">
        <v>0</v>
      </c>
      <c r="L144" t="s">
        <v>8</v>
      </c>
      <c r="M144" s="31">
        <f t="shared" si="550"/>
        <v>936</v>
      </c>
      <c r="N144">
        <v>1</v>
      </c>
      <c r="O144" s="42">
        <f t="shared" si="551"/>
        <v>936</v>
      </c>
      <c r="P144" s="42"/>
      <c r="Q144" s="108" t="s">
        <v>49</v>
      </c>
      <c r="R144" s="179" t="s">
        <v>95</v>
      </c>
      <c r="S144" s="186" t="str">
        <f t="shared" si="552"/>
        <v>BPD2009</v>
      </c>
      <c r="T144"/>
      <c r="U144"/>
      <c r="V144"/>
      <c r="W144"/>
      <c r="X144"/>
      <c r="Y144" s="85">
        <v>2009</v>
      </c>
      <c r="Z144" s="2">
        <f t="shared" si="553"/>
        <v>0</v>
      </c>
      <c r="AA144" s="2">
        <f t="shared" si="554"/>
        <v>8</v>
      </c>
      <c r="AB144" s="2">
        <f t="shared" si="555"/>
        <v>0</v>
      </c>
      <c r="AC144" s="2">
        <f t="shared" si="556"/>
        <v>0</v>
      </c>
      <c r="AD144" s="2">
        <f t="shared" si="557"/>
        <v>0</v>
      </c>
      <c r="AE144" s="3">
        <f t="shared" si="558"/>
        <v>0</v>
      </c>
      <c r="AF144" s="73"/>
      <c r="AG144" s="2"/>
      <c r="AH144" s="2"/>
      <c r="AJ144" s="80">
        <f t="shared" si="559"/>
        <v>0</v>
      </c>
      <c r="AK144" s="10">
        <f t="shared" si="560"/>
        <v>0</v>
      </c>
      <c r="AL144" s="10">
        <f t="shared" si="561"/>
        <v>0</v>
      </c>
      <c r="AM144" s="10">
        <f t="shared" si="562"/>
        <v>0</v>
      </c>
      <c r="AN144" s="10">
        <f t="shared" si="563"/>
        <v>0</v>
      </c>
      <c r="AO144" s="2">
        <f t="shared" si="564"/>
        <v>0</v>
      </c>
      <c r="AP144" s="73"/>
    </row>
    <row r="145" spans="1:42">
      <c r="A145" t="s">
        <v>21</v>
      </c>
      <c r="B145" t="s">
        <v>33</v>
      </c>
      <c r="C145">
        <v>1</v>
      </c>
      <c r="E145" s="31">
        <v>1500</v>
      </c>
      <c r="F145" s="130">
        <f t="shared" si="549"/>
        <v>1500</v>
      </c>
      <c r="G145" s="145">
        <v>0</v>
      </c>
      <c r="H145" s="145">
        <v>0</v>
      </c>
      <c r="I145" s="145">
        <v>0</v>
      </c>
      <c r="J145" s="145">
        <v>0</v>
      </c>
      <c r="K145" s="146">
        <v>0</v>
      </c>
      <c r="L145" t="s">
        <v>8</v>
      </c>
      <c r="M145" s="31">
        <f t="shared" si="550"/>
        <v>0</v>
      </c>
      <c r="N145">
        <v>1</v>
      </c>
      <c r="O145" s="42">
        <f t="shared" si="551"/>
        <v>1500</v>
      </c>
      <c r="P145" s="42"/>
      <c r="Q145" s="108" t="s">
        <v>49</v>
      </c>
      <c r="R145" s="179" t="s">
        <v>95</v>
      </c>
      <c r="S145" s="186" t="str">
        <f t="shared" si="552"/>
        <v>BPD2009</v>
      </c>
      <c r="T145"/>
      <c r="U145"/>
      <c r="V145"/>
      <c r="W145"/>
      <c r="X145"/>
      <c r="Y145" s="85">
        <v>2009</v>
      </c>
      <c r="Z145" s="2">
        <f t="shared" si="553"/>
        <v>0</v>
      </c>
      <c r="AA145" s="2">
        <f t="shared" si="554"/>
        <v>0</v>
      </c>
      <c r="AB145" s="2">
        <f t="shared" si="555"/>
        <v>0</v>
      </c>
      <c r="AC145" s="2">
        <f t="shared" si="556"/>
        <v>0</v>
      </c>
      <c r="AD145" s="2">
        <f t="shared" si="557"/>
        <v>0</v>
      </c>
      <c r="AE145" s="3">
        <f t="shared" si="558"/>
        <v>1500</v>
      </c>
      <c r="AF145" s="78"/>
      <c r="AG145" t="s">
        <v>87</v>
      </c>
      <c r="AI145" s="31" t="s">
        <v>88</v>
      </c>
      <c r="AJ145" s="82">
        <f t="shared" si="559"/>
        <v>0</v>
      </c>
      <c r="AK145" s="77">
        <f t="shared" si="560"/>
        <v>0</v>
      </c>
      <c r="AL145" s="77">
        <f t="shared" si="561"/>
        <v>0</v>
      </c>
      <c r="AM145" s="77">
        <f t="shared" si="562"/>
        <v>0</v>
      </c>
      <c r="AN145" s="77">
        <f t="shared" si="563"/>
        <v>0</v>
      </c>
      <c r="AO145" s="83">
        <f t="shared" si="564"/>
        <v>0</v>
      </c>
      <c r="AP145" s="78"/>
    </row>
    <row r="146" spans="1:42" ht="13.5" thickBot="1">
      <c r="A146" s="43" t="s">
        <v>84</v>
      </c>
      <c r="B146" s="7"/>
      <c r="C146" s="7"/>
      <c r="D146" s="7"/>
      <c r="E146" s="9"/>
      <c r="F146" s="9"/>
      <c r="G146" s="141"/>
      <c r="H146" s="141"/>
      <c r="I146" s="141"/>
      <c r="J146" s="141"/>
      <c r="K146" s="141"/>
      <c r="L146" s="7"/>
      <c r="M146" s="9">
        <f>SUM(M139:M145)</f>
        <v>2029</v>
      </c>
      <c r="N146" s="229" t="s">
        <v>79</v>
      </c>
      <c r="O146" s="230"/>
      <c r="P146" s="231"/>
      <c r="Q146" s="109"/>
      <c r="R146" s="182"/>
      <c r="S146" s="187"/>
      <c r="T146" s="24"/>
      <c r="U146" s="18"/>
      <c r="V146" s="18"/>
      <c r="W146" s="18"/>
      <c r="X146" s="18"/>
      <c r="Y146" s="86"/>
      <c r="Z146" s="11">
        <f>SUM(Z139:Z145)</f>
        <v>4</v>
      </c>
      <c r="AA146" s="11">
        <f>SUM(AA139:AA145)</f>
        <v>13</v>
      </c>
      <c r="AB146" s="11">
        <f>O146*SUM(AB139:AB145)</f>
        <v>0</v>
      </c>
      <c r="AC146" s="11">
        <f>SUM(AC139:AC145)</f>
        <v>0</v>
      </c>
      <c r="AD146" s="11">
        <f>SUM(AD139:AD145)</f>
        <v>0</v>
      </c>
      <c r="AE146" s="7"/>
      <c r="AF146" s="8">
        <f>SUM(AE139:AE145)</f>
        <v>1855</v>
      </c>
      <c r="AG146" s="184">
        <f>(Shop*Z146)+M_Tech*AA146+CMM*AB146+ENG*AC146+DES*AD146+AF146</f>
        <v>3884</v>
      </c>
      <c r="AH146" s="9"/>
      <c r="AI146" s="8">
        <f>Shop*AJ146+M_Tech*AK146+CMM*AL146+ENG*AM146+DES*AN146+AP146</f>
        <v>0</v>
      </c>
      <c r="AJ146" s="183">
        <f>SUM(AJ139:AJ145)</f>
        <v>0</v>
      </c>
      <c r="AK146" s="11">
        <f>SUM(AK139:AK145)</f>
        <v>0</v>
      </c>
      <c r="AL146" s="11">
        <f>Z146*SUM(AL139:AL145)</f>
        <v>0</v>
      </c>
      <c r="AM146" s="11">
        <f>SUM(AM139:AM145)</f>
        <v>0</v>
      </c>
      <c r="AN146" s="11">
        <f>SUM(AN139:AN145)</f>
        <v>0</v>
      </c>
      <c r="AO146" s="7"/>
      <c r="AP146" s="8">
        <f>SUM(AO139:AO145)</f>
        <v>0</v>
      </c>
    </row>
    <row r="147" spans="1:42" ht="13.5" thickBot="1">
      <c r="J147" s="132"/>
      <c r="K147" s="132"/>
      <c r="N147"/>
      <c r="O147" s="70"/>
      <c r="P147" s="101"/>
      <c r="Q147" s="90"/>
      <c r="R147" s="90"/>
      <c r="S147" s="189"/>
      <c r="T147" s="91"/>
      <c r="U147" s="92"/>
      <c r="V147" s="92"/>
      <c r="W147" s="92"/>
      <c r="X147" s="92">
        <f>SUM(X5:X146)</f>
        <v>0</v>
      </c>
      <c r="Y147" s="93"/>
      <c r="Z147" s="5">
        <f>Z17+Z64+Z117+Z146+Z136</f>
        <v>844</v>
      </c>
      <c r="AA147" s="5">
        <f>AA17+AA64+AA117+AA146+AA136</f>
        <v>755</v>
      </c>
      <c r="AB147" s="5">
        <f>AB17+AB64+AB117+AB146+AB136</f>
        <v>48</v>
      </c>
      <c r="AC147" s="5">
        <f>AC17+AC64+AC117+AC146+AC136</f>
        <v>553.5</v>
      </c>
      <c r="AD147" s="5">
        <f>AD17+AD64+AD117+AD146+AD136</f>
        <v>0</v>
      </c>
      <c r="AE147" s="4"/>
      <c r="AF147" s="6">
        <f>SUM(AF4:AF146)</f>
        <v>39174.5</v>
      </c>
      <c r="AG147" s="48"/>
      <c r="AH147" s="48"/>
      <c r="AJ147" s="84">
        <f>AJ17+AJ64+AJ117+AJ146+AJ136</f>
        <v>273</v>
      </c>
      <c r="AK147" s="5">
        <f>AK17+AK64+AK117+AK146+AK136</f>
        <v>341</v>
      </c>
      <c r="AL147" s="5">
        <f>AL17+AL64+AL117+AL146+AL136</f>
        <v>88</v>
      </c>
      <c r="AM147" s="5">
        <f>AM17+AM64+AM117+AM146+AM136</f>
        <v>163</v>
      </c>
      <c r="AN147" s="5">
        <f>AN17+AN64+AN117+AN146+AN136</f>
        <v>0</v>
      </c>
      <c r="AO147" s="4"/>
      <c r="AP147" s="6">
        <f>SUM(AP4:AP146)</f>
        <v>13227.5</v>
      </c>
    </row>
    <row r="148" spans="1:42">
      <c r="A148" s="33"/>
      <c r="B148" s="33"/>
      <c r="C148" s="33"/>
      <c r="D148" s="33"/>
      <c r="E148" s="121"/>
      <c r="F148" s="121"/>
      <c r="G148" s="147"/>
      <c r="H148" s="148"/>
      <c r="I148" s="148"/>
      <c r="J148" s="149"/>
      <c r="K148" s="149"/>
      <c r="L148" s="1"/>
      <c r="M148" s="1"/>
      <c r="N148" s="23"/>
      <c r="O148" s="1"/>
      <c r="P148" s="1"/>
      <c r="T148" s="12"/>
      <c r="U148" s="17"/>
      <c r="V148" s="17"/>
      <c r="W148" s="17"/>
      <c r="X148" s="17"/>
      <c r="Y148" s="45"/>
      <c r="Z148" s="12" t="s">
        <v>11</v>
      </c>
      <c r="AA148" s="12" t="s">
        <v>10</v>
      </c>
      <c r="AB148" s="12" t="s">
        <v>39</v>
      </c>
      <c r="AC148" s="12" t="s">
        <v>31</v>
      </c>
      <c r="AD148" s="12" t="s">
        <v>32</v>
      </c>
      <c r="AE148" s="1"/>
      <c r="AF148" s="12" t="s">
        <v>16</v>
      </c>
      <c r="AG148" s="12"/>
      <c r="AH148" s="12"/>
      <c r="AJ148" s="12" t="s">
        <v>11</v>
      </c>
      <c r="AK148" s="12" t="s">
        <v>10</v>
      </c>
      <c r="AL148" s="12" t="s">
        <v>39</v>
      </c>
      <c r="AM148" s="12" t="s">
        <v>31</v>
      </c>
      <c r="AN148" s="12" t="s">
        <v>32</v>
      </c>
      <c r="AO148" s="1"/>
      <c r="AP148" s="12" t="s">
        <v>16</v>
      </c>
    </row>
    <row r="149" spans="1:42" ht="13.5" thickBot="1">
      <c r="A149" s="25"/>
      <c r="B149" s="33"/>
      <c r="C149" s="33"/>
      <c r="D149" s="33"/>
      <c r="E149" s="121"/>
      <c r="F149" s="121"/>
      <c r="G149" s="147"/>
      <c r="H149" s="148"/>
      <c r="I149" s="148"/>
      <c r="J149" s="149"/>
      <c r="K149" s="149"/>
      <c r="L149" s="1"/>
      <c r="M149" s="30"/>
      <c r="N149" s="23"/>
      <c r="O149" s="28"/>
      <c r="P149" s="28"/>
      <c r="T149" s="12"/>
      <c r="U149" s="17"/>
      <c r="V149" s="17"/>
      <c r="W149" s="17"/>
      <c r="X149" s="17"/>
      <c r="Y149" s="45"/>
      <c r="Z149" s="12"/>
      <c r="AA149" s="12"/>
      <c r="AB149" s="12"/>
      <c r="AC149" s="12"/>
      <c r="AD149" s="12"/>
    </row>
    <row r="150" spans="1:42" ht="13.5" thickBot="1">
      <c r="A150" s="25"/>
      <c r="B150" s="15"/>
      <c r="C150" s="15"/>
      <c r="D150" s="15"/>
      <c r="E150" s="122"/>
      <c r="F150" s="122"/>
      <c r="G150" s="150"/>
      <c r="AE150" s="12" t="s">
        <v>90</v>
      </c>
      <c r="AF150" s="21">
        <f>(Z147*Shop)+(AA147*M_Tech)+(AB147*CMM)+(AC147*ENG)+(AD147*DES)+AF147+(Shop*AJ147)+(M_Tech*AK147)+(CMM*AL147)+(ENG*AM147)+(DES*AN147)+AP147</f>
        <v>447240</v>
      </c>
      <c r="AG150" s="49">
        <f>AF164+AP164</f>
        <v>447240</v>
      </c>
      <c r="AH150" s="49"/>
      <c r="AI150" s="172" t="s">
        <v>89</v>
      </c>
    </row>
    <row r="151" spans="1:42" ht="13.5" thickBot="1">
      <c r="A151" s="25"/>
      <c r="B151" s="15"/>
      <c r="C151" s="15"/>
      <c r="D151" s="15"/>
      <c r="E151" s="122"/>
      <c r="F151" s="122"/>
      <c r="G151" s="150"/>
    </row>
    <row r="152" spans="1:42" ht="15.75" thickTop="1">
      <c r="A152" s="25"/>
      <c r="B152" s="15"/>
      <c r="C152" s="15"/>
      <c r="D152" s="15"/>
      <c r="E152" s="122"/>
      <c r="F152" s="122"/>
      <c r="G152" s="150"/>
      <c r="Z152" s="215" t="s">
        <v>51</v>
      </c>
      <c r="AA152" s="216"/>
      <c r="AB152" s="216"/>
      <c r="AC152" s="216"/>
      <c r="AD152" s="216"/>
      <c r="AE152" s="216"/>
      <c r="AF152" s="217"/>
      <c r="AG152" s="47"/>
      <c r="AH152" s="47"/>
      <c r="AJ152" s="226" t="s">
        <v>52</v>
      </c>
      <c r="AK152" s="227"/>
      <c r="AL152" s="227"/>
      <c r="AM152" s="227"/>
      <c r="AN152" s="227"/>
      <c r="AO152" s="227"/>
      <c r="AP152" s="228"/>
    </row>
    <row r="153" spans="1:42">
      <c r="A153" s="15"/>
      <c r="B153" s="15"/>
      <c r="C153" s="15"/>
      <c r="D153" s="15"/>
      <c r="E153" s="122"/>
      <c r="F153" s="122"/>
      <c r="G153" s="150"/>
      <c r="Y153" s="46" t="s">
        <v>53</v>
      </c>
      <c r="Z153" s="50" t="s">
        <v>11</v>
      </c>
      <c r="AA153" s="22" t="s">
        <v>10</v>
      </c>
      <c r="AB153" s="22" t="s">
        <v>39</v>
      </c>
      <c r="AC153" s="22" t="s">
        <v>31</v>
      </c>
      <c r="AD153" s="22" t="s">
        <v>32</v>
      </c>
      <c r="AE153" s="22" t="s">
        <v>16</v>
      </c>
      <c r="AF153" s="51"/>
      <c r="AJ153" s="61" t="s">
        <v>11</v>
      </c>
      <c r="AK153" s="22" t="s">
        <v>10</v>
      </c>
      <c r="AL153" s="22" t="s">
        <v>39</v>
      </c>
      <c r="AM153" s="22" t="s">
        <v>31</v>
      </c>
      <c r="AN153" s="22" t="s">
        <v>32</v>
      </c>
      <c r="AO153" s="22" t="s">
        <v>16</v>
      </c>
      <c r="AP153" s="62"/>
    </row>
    <row r="154" spans="1:42">
      <c r="A154" s="15"/>
      <c r="B154" s="15"/>
      <c r="C154" s="15"/>
      <c r="D154" s="15"/>
      <c r="E154" s="122"/>
      <c r="F154" s="122"/>
      <c r="G154" s="150"/>
      <c r="Y154" s="44">
        <v>2008</v>
      </c>
      <c r="Z154" s="52">
        <f>SUMIF($Y$5:$Y146,$Y154,Z$5:Z146)</f>
        <v>0</v>
      </c>
      <c r="AA154" s="53">
        <f>SUMIF($Y$5:$Y146,$Y154,AA$5:AA146)</f>
        <v>0</v>
      </c>
      <c r="AB154" s="53">
        <f>SUMIF($Y$5:$Y146,$Y154,AB$5:AB146)</f>
        <v>0</v>
      </c>
      <c r="AC154" s="53">
        <f>SUMIF($Y$5:$Y146,$Y154,AC$5:AC146)</f>
        <v>0</v>
      </c>
      <c r="AD154" s="53">
        <f>SUMIF($Y$5:$Y146,$Y154,AD$5:AD146)</f>
        <v>0</v>
      </c>
      <c r="AE154" s="54">
        <f>SUMIF($Y$5:$Y146,$Y154,AE$5:AE146)</f>
        <v>0</v>
      </c>
      <c r="AF154" s="51"/>
      <c r="AI154" s="193">
        <f>Y154</f>
        <v>2008</v>
      </c>
      <c r="AJ154" s="63">
        <f>SUMIF($Y$5:$Y146,$Y154,AJ$5:AJ146)</f>
        <v>0</v>
      </c>
      <c r="AK154" s="53">
        <f>SUMIF($Y$5:$Y146,$Y154,AK$5:AK146)</f>
        <v>0</v>
      </c>
      <c r="AL154" s="53">
        <f>SUMIF($Y$5:$Y146,$Y154,AL$5:AL146)</f>
        <v>0</v>
      </c>
      <c r="AM154" s="53">
        <f>SUMIF($Y$5:$Y146,$Y154,AM$5:AM146)</f>
        <v>0</v>
      </c>
      <c r="AN154" s="53">
        <f>SUMIF($Y$5:$Y146,$Y154,AN$5:AN146)</f>
        <v>0</v>
      </c>
      <c r="AO154" s="54">
        <f>SUMIF($Y$5:$Y146,$Y154,AO$5:AO146)</f>
        <v>0</v>
      </c>
      <c r="AP154" s="62"/>
    </row>
    <row r="155" spans="1:42">
      <c r="A155" s="15"/>
      <c r="B155" s="34"/>
      <c r="C155" s="34"/>
      <c r="D155" s="34"/>
      <c r="E155" s="123"/>
      <c r="F155" s="123"/>
      <c r="G155" s="151"/>
      <c r="Y155" s="44">
        <v>2009</v>
      </c>
      <c r="Z155" s="52">
        <f>SUMIF($Y$5:$Y147,$Y155,Z$5:Z147)</f>
        <v>844</v>
      </c>
      <c r="AA155" s="53">
        <f>SUMIF($Y$5:$Y147,$Y155,AA$5:AA147)</f>
        <v>755</v>
      </c>
      <c r="AB155" s="53">
        <f>SUMIF($Y$5:$Y147,$Y155,AB$5:AB147)</f>
        <v>48</v>
      </c>
      <c r="AC155" s="53">
        <f>SUMIF($Y$5:$Y145,$Y155,AC$5:AC145)</f>
        <v>553.5</v>
      </c>
      <c r="AD155" s="53">
        <f>SUMIF($Y$5:$Y147,$Y155,AD$5:AD147)</f>
        <v>0</v>
      </c>
      <c r="AE155" s="54">
        <f>SUMIF($Y$5:$Y147,$Y155,AE$5:AE147)</f>
        <v>39174.5</v>
      </c>
      <c r="AF155" s="51"/>
      <c r="AI155" s="193">
        <f t="shared" ref="AI155:AI158" si="565">Y155</f>
        <v>2009</v>
      </c>
      <c r="AJ155" s="63">
        <f>SUMIF($Y$5:$Y147,$Y155,AJ$5:AJ147)</f>
        <v>273</v>
      </c>
      <c r="AK155" s="53">
        <f>SUMIF($Y$5:$Y147,$Y155,AK$5:AK147)</f>
        <v>341</v>
      </c>
      <c r="AL155" s="53">
        <f>SUMIF($Y$5:$Y147,$Y155,AL$5:AL147)</f>
        <v>88</v>
      </c>
      <c r="AM155" s="53">
        <f>SUMIF($Y$5:$Y147,$Y155,AM$5:AM147)</f>
        <v>163</v>
      </c>
      <c r="AN155" s="53">
        <f>SUMIF($Y$5:$Y147,$Y155,AN$5:AN147)</f>
        <v>0</v>
      </c>
      <c r="AO155" s="54">
        <f>SUMIF($Y$5:$Y147,$Y155,AO$5:AO147)</f>
        <v>13227.5</v>
      </c>
      <c r="AP155" s="62"/>
    </row>
    <row r="156" spans="1:42">
      <c r="A156" s="15"/>
      <c r="B156" s="34"/>
      <c r="C156" s="34"/>
      <c r="D156" s="34"/>
      <c r="E156" s="123"/>
      <c r="F156" s="123"/>
      <c r="G156" s="151"/>
      <c r="Y156" s="44">
        <v>2010</v>
      </c>
      <c r="Z156" s="52">
        <f>SUMIF($Y$5:$Y148,$Y156,Z$5:Z148)</f>
        <v>0</v>
      </c>
      <c r="AA156" s="53">
        <f>SUMIF($Y$5:$Y148,$Y156,AA$5:AA148)</f>
        <v>0</v>
      </c>
      <c r="AB156" s="53">
        <f>SUMIF($Y$5:$Y148,$Y156,AB$5:AB148)</f>
        <v>0</v>
      </c>
      <c r="AC156" s="53">
        <f>SUMIF($Y$5:$Y148,$Y156,AC$5:AC148)</f>
        <v>0</v>
      </c>
      <c r="AD156" s="53">
        <f>SUMIF($Y$5:$Y148,$Y156,AD$5:AD148)</f>
        <v>0</v>
      </c>
      <c r="AE156" s="54">
        <f>SUMIF($Y$5:$Y148,$Y156,AE$5:AE148)</f>
        <v>0</v>
      </c>
      <c r="AF156" s="51"/>
      <c r="AI156" s="193">
        <f t="shared" si="565"/>
        <v>2010</v>
      </c>
      <c r="AJ156" s="63">
        <f>SUMIF($Y$5:$Y148,$Y156,AJ$5:AJ148)</f>
        <v>0</v>
      </c>
      <c r="AK156" s="53">
        <f>SUMIF($Y$5:$Y148,$Y156,AK$5:AK148)</f>
        <v>0</v>
      </c>
      <c r="AL156" s="53">
        <f>SUMIF($Y$5:$Y148,$Y156,AL$5:AL148)</f>
        <v>0</v>
      </c>
      <c r="AM156" s="53">
        <f>SUMIF($Y$5:$Y148,$Y156,AM$5:AM148)</f>
        <v>0</v>
      </c>
      <c r="AN156" s="53">
        <f>SUMIF($Y$5:$Y148,$Y156,AN$5:AN148)</f>
        <v>0</v>
      </c>
      <c r="AO156" s="54">
        <f>SUMIF($Y$5:$Y148,$Y156,AO$5:AO148)</f>
        <v>0</v>
      </c>
      <c r="AP156" s="62"/>
    </row>
    <row r="157" spans="1:42">
      <c r="A157" s="15"/>
      <c r="B157" s="34"/>
      <c r="C157" s="34"/>
      <c r="D157" s="34"/>
      <c r="E157" s="123"/>
      <c r="F157" s="123"/>
      <c r="G157" s="151"/>
      <c r="Y157" s="46" t="s">
        <v>57</v>
      </c>
      <c r="Z157" s="52">
        <f>SUMIF($Y$5:$Y149,$Y157,Z$5:Z149)</f>
        <v>0</v>
      </c>
      <c r="AA157" s="53">
        <f>SUMIF($Y$5:$Y149,$Y157,AA$5:AA149)</f>
        <v>0</v>
      </c>
      <c r="AB157" s="53">
        <f>SUMIF($Y$5:$Y149,$Y157,AB$5:AB149)</f>
        <v>0</v>
      </c>
      <c r="AC157" s="53">
        <f>SUMIF($Y$5:$Y149,$Y157,AC$5:AC149)</f>
        <v>0</v>
      </c>
      <c r="AD157" s="53">
        <f>SUMIF($Y$5:$Y149,$Y157,AD$5:AD149)</f>
        <v>0</v>
      </c>
      <c r="AE157" s="54">
        <f>SUMIF($Y$5:$Y149,$Y157,AE$5:AE149)</f>
        <v>0</v>
      </c>
      <c r="AF157" s="51"/>
      <c r="AI157" s="193" t="str">
        <f t="shared" si="565"/>
        <v>Hytec</v>
      </c>
      <c r="AJ157" s="63">
        <f>SUMIF($Y$5:$Y149,$Y157,AJ$5:AJ149)</f>
        <v>0</v>
      </c>
      <c r="AK157" s="53">
        <f>SUMIF($Y$5:$Y149,$Y157,AK$5:AK149)</f>
        <v>0</v>
      </c>
      <c r="AL157" s="53">
        <f>SUMIF($Y$5:$Y149,$Y157,AL$5:AL149)</f>
        <v>0</v>
      </c>
      <c r="AM157" s="53">
        <f>SUMIF($Y$5:$Y149,$Y157,AM$5:AM149)</f>
        <v>0</v>
      </c>
      <c r="AN157" s="53">
        <f>SUMIF($Y$5:$Y149,$Y157,AN$5:AN149)</f>
        <v>0</v>
      </c>
      <c r="AO157" s="54">
        <f>SUMIF($Y$5:$Y149,$Y157,AO$5:AO149)</f>
        <v>0</v>
      </c>
      <c r="AP157" s="62"/>
    </row>
    <row r="158" spans="1:42">
      <c r="A158" s="15"/>
      <c r="B158" s="35"/>
      <c r="C158" s="35"/>
      <c r="D158" s="35"/>
      <c r="E158" s="124"/>
      <c r="F158" s="122"/>
      <c r="G158" s="152"/>
      <c r="Y158" s="46" t="s">
        <v>58</v>
      </c>
      <c r="Z158" s="52">
        <f>SUMIF($Y$5:$Y148,$Y158,Z$5:Z148)</f>
        <v>0</v>
      </c>
      <c r="AA158" s="53">
        <f>SUMIF($Y$5:$Y148,$Y158,AA$5:AA148)</f>
        <v>0</v>
      </c>
      <c r="AB158" s="53">
        <f>SUMIF($Y$5:$Y148,$Y158,AB$5:AB148)</f>
        <v>0</v>
      </c>
      <c r="AC158" s="53">
        <f>SUMIF($Y$5:$Y148,$Y158,AC$5:AC148)</f>
        <v>0</v>
      </c>
      <c r="AD158" s="53">
        <f>SUMIF($Y$5:$Y148,$Y158,AD$5:AD148)</f>
        <v>0</v>
      </c>
      <c r="AE158" s="54">
        <f>SUMIF($Y$5:$Y148,$Y158,AE$5:AE148)</f>
        <v>0</v>
      </c>
      <c r="AF158" s="51"/>
      <c r="AI158" s="193" t="str">
        <f t="shared" si="565"/>
        <v>LANL</v>
      </c>
      <c r="AJ158" s="63">
        <f>SUMIF($Y$5:$Y148,$Y158,AJ$5:AJ148)</f>
        <v>0</v>
      </c>
      <c r="AK158" s="53">
        <f>SUMIF($Y$5:$Y148,$Y158,AK$5:AK148)</f>
        <v>0</v>
      </c>
      <c r="AL158" s="53">
        <f>SUMIF($Y$5:$Y148,$Y158,AL$5:AL148)</f>
        <v>0</v>
      </c>
      <c r="AM158" s="53">
        <f>SUMIF($Y$5:$Y148,$Y158,AM$5:AM148)</f>
        <v>0</v>
      </c>
      <c r="AN158" s="53">
        <f>SUMIF($Y$5:$Y148,$Y158,AN$5:AN148)</f>
        <v>0</v>
      </c>
      <c r="AO158" s="54">
        <f>SUMIF($Y$5:$Y148,$Y158,AO$5:AO148)</f>
        <v>0</v>
      </c>
      <c r="AP158" s="62"/>
    </row>
    <row r="159" spans="1:42" ht="15.75">
      <c r="A159" s="15"/>
      <c r="B159" s="15"/>
      <c r="C159" s="15"/>
      <c r="D159" s="15"/>
      <c r="E159" s="122"/>
      <c r="F159" s="122"/>
      <c r="G159" s="153"/>
      <c r="Z159" s="212" t="s">
        <v>59</v>
      </c>
      <c r="AA159" s="213"/>
      <c r="AB159" s="213"/>
      <c r="AC159" s="213"/>
      <c r="AD159" s="213"/>
      <c r="AE159" s="213"/>
      <c r="AF159" s="214"/>
      <c r="AI159" s="193"/>
      <c r="AJ159" s="218" t="s">
        <v>106</v>
      </c>
      <c r="AK159" s="213"/>
      <c r="AL159" s="213"/>
      <c r="AM159" s="213"/>
      <c r="AN159" s="213"/>
      <c r="AO159" s="213"/>
      <c r="AP159" s="219"/>
    </row>
    <row r="160" spans="1:42">
      <c r="A160" s="15"/>
      <c r="B160" s="15"/>
      <c r="C160" s="15"/>
      <c r="D160" s="15"/>
      <c r="E160" s="122"/>
      <c r="F160" s="122"/>
      <c r="G160" s="153"/>
      <c r="Z160" s="50" t="s">
        <v>54</v>
      </c>
      <c r="AA160" s="22" t="s">
        <v>55</v>
      </c>
      <c r="AB160" s="22" t="s">
        <v>39</v>
      </c>
      <c r="AC160" s="22" t="s">
        <v>31</v>
      </c>
      <c r="AD160" s="22" t="s">
        <v>32</v>
      </c>
      <c r="AE160" s="22" t="s">
        <v>16</v>
      </c>
      <c r="AF160" s="55" t="s">
        <v>56</v>
      </c>
      <c r="AI160" s="193"/>
      <c r="AJ160" s="61" t="s">
        <v>54</v>
      </c>
      <c r="AK160" s="22" t="s">
        <v>55</v>
      </c>
      <c r="AL160" s="22" t="s">
        <v>39</v>
      </c>
      <c r="AM160" s="22" t="s">
        <v>31</v>
      </c>
      <c r="AN160" s="22" t="s">
        <v>32</v>
      </c>
      <c r="AO160" s="22" t="s">
        <v>16</v>
      </c>
      <c r="AP160" s="64" t="s">
        <v>56</v>
      </c>
    </row>
    <row r="161" spans="1:44">
      <c r="A161" s="15"/>
      <c r="B161" s="15"/>
      <c r="C161" s="15"/>
      <c r="D161" s="15"/>
      <c r="E161" s="122"/>
      <c r="F161" s="122"/>
      <c r="G161" s="150"/>
      <c r="Y161" s="44">
        <f>Y154</f>
        <v>2008</v>
      </c>
      <c r="Z161" s="56">
        <f>Shop*Z154</f>
        <v>0</v>
      </c>
      <c r="AA161" s="54">
        <f>M_Tech*AA154</f>
        <v>0</v>
      </c>
      <c r="AB161" s="54">
        <f>CMM*AB154</f>
        <v>0</v>
      </c>
      <c r="AC161" s="54">
        <f>ENG*AC154</f>
        <v>0</v>
      </c>
      <c r="AD161" s="54">
        <f>DES*AD154</f>
        <v>0</v>
      </c>
      <c r="AE161" s="54">
        <f>AE154</f>
        <v>0</v>
      </c>
      <c r="AF161" s="57">
        <f>SUM(Z161:AE161)</f>
        <v>0</v>
      </c>
      <c r="AI161" s="193">
        <f>AI154</f>
        <v>2008</v>
      </c>
      <c r="AJ161" s="65">
        <f>Shop*AJ154</f>
        <v>0</v>
      </c>
      <c r="AK161" s="54">
        <f>M_Tech*AK154</f>
        <v>0</v>
      </c>
      <c r="AL161" s="54">
        <f>CMM*AL154</f>
        <v>0</v>
      </c>
      <c r="AM161" s="54">
        <f>ENG*AM154</f>
        <v>0</v>
      </c>
      <c r="AN161" s="54">
        <f>DES*AN154</f>
        <v>0</v>
      </c>
      <c r="AO161" s="54">
        <f>AO154</f>
        <v>0</v>
      </c>
      <c r="AP161" s="66">
        <f>SUM(AJ161:AO161)</f>
        <v>0</v>
      </c>
    </row>
    <row r="162" spans="1:44">
      <c r="A162" s="15"/>
      <c r="B162" s="15"/>
      <c r="C162" s="15"/>
      <c r="D162" s="15"/>
      <c r="E162" s="122"/>
      <c r="F162" s="122"/>
      <c r="G162" s="150"/>
      <c r="Y162" s="44">
        <f>Y155</f>
        <v>2009</v>
      </c>
      <c r="Z162" s="56">
        <f>Shop*Z155</f>
        <v>107188</v>
      </c>
      <c r="AA162" s="54">
        <f>M_Tech*AA155</f>
        <v>88335</v>
      </c>
      <c r="AB162" s="54">
        <f>CMM*AB155</f>
        <v>6096</v>
      </c>
      <c r="AC162" s="54">
        <f>ENG*AC155</f>
        <v>83025</v>
      </c>
      <c r="AD162" s="54">
        <f>DES*AD155</f>
        <v>0</v>
      </c>
      <c r="AE162" s="54">
        <f>AE155</f>
        <v>39174.5</v>
      </c>
      <c r="AF162" s="57">
        <f t="shared" ref="AF162:AF163" si="566">SUM(Z162:AE162)</f>
        <v>323818.5</v>
      </c>
      <c r="AI162" s="193">
        <f>AI155</f>
        <v>2009</v>
      </c>
      <c r="AJ162" s="65">
        <f>Shop*AJ155</f>
        <v>34671</v>
      </c>
      <c r="AK162" s="54">
        <f>M_Tech*AK155</f>
        <v>39897</v>
      </c>
      <c r="AL162" s="54">
        <f>CMM*AL155</f>
        <v>11176</v>
      </c>
      <c r="AM162" s="54">
        <f>ENG*AM155</f>
        <v>24450</v>
      </c>
      <c r="AN162" s="54">
        <f>DES*AN155</f>
        <v>0</v>
      </c>
      <c r="AO162" s="54">
        <f>AO155</f>
        <v>13227.5</v>
      </c>
      <c r="AP162" s="66">
        <f t="shared" ref="AP162:AP163" si="567">SUM(AJ162:AO162)</f>
        <v>123421.5</v>
      </c>
    </row>
    <row r="163" spans="1:44" ht="13.5" thickBot="1">
      <c r="A163" s="15"/>
      <c r="B163" s="15"/>
      <c r="C163" s="15"/>
      <c r="D163" s="15"/>
      <c r="E163" s="122"/>
      <c r="F163" s="122"/>
      <c r="G163" s="150"/>
      <c r="Y163" s="44">
        <f>Y156</f>
        <v>2010</v>
      </c>
      <c r="Z163" s="58">
        <f>Shop*Z156</f>
        <v>0</v>
      </c>
      <c r="AA163" s="59">
        <f>M_Tech*AA156</f>
        <v>0</v>
      </c>
      <c r="AB163" s="59">
        <f>CMM*AB156</f>
        <v>0</v>
      </c>
      <c r="AC163" s="59">
        <f>ENG*AC156</f>
        <v>0</v>
      </c>
      <c r="AD163" s="59">
        <f>DES*AD156</f>
        <v>0</v>
      </c>
      <c r="AE163" s="59">
        <f>AE156</f>
        <v>0</v>
      </c>
      <c r="AF163" s="60">
        <f t="shared" si="566"/>
        <v>0</v>
      </c>
      <c r="AI163" s="193">
        <f>AI156</f>
        <v>2010</v>
      </c>
      <c r="AJ163" s="67">
        <f>Shop*AJ156</f>
        <v>0</v>
      </c>
      <c r="AK163" s="68">
        <f>M_Tech*AK156</f>
        <v>0</v>
      </c>
      <c r="AL163" s="68">
        <f>CMM*AL156</f>
        <v>0</v>
      </c>
      <c r="AM163" s="68">
        <f>ENG*AM156</f>
        <v>0</v>
      </c>
      <c r="AN163" s="68">
        <f>DES*AN156</f>
        <v>0</v>
      </c>
      <c r="AO163" s="68">
        <f>AO156</f>
        <v>0</v>
      </c>
      <c r="AP163" s="69">
        <f t="shared" si="567"/>
        <v>0</v>
      </c>
    </row>
    <row r="164" spans="1:44" ht="15.75" thickTop="1">
      <c r="A164" s="15"/>
      <c r="B164" s="15"/>
      <c r="C164" s="15"/>
      <c r="D164" s="15"/>
      <c r="E164" s="122"/>
      <c r="F164" s="122"/>
      <c r="G164" s="150"/>
      <c r="Z164" s="31"/>
      <c r="AA164" s="31"/>
      <c r="AB164" s="31"/>
      <c r="AC164" s="31"/>
      <c r="AD164" s="31"/>
      <c r="AE164" s="174" t="s">
        <v>91</v>
      </c>
      <c r="AF164" s="174">
        <f>SUM(AF161:AF163)</f>
        <v>323818.5</v>
      </c>
      <c r="AJ164" s="31"/>
      <c r="AK164" s="31"/>
      <c r="AL164" s="31"/>
      <c r="AM164" s="31"/>
      <c r="AN164" s="31"/>
      <c r="AO164" s="175" t="s">
        <v>88</v>
      </c>
      <c r="AP164" s="174">
        <f>SUM(AP161:AP163)</f>
        <v>123421.5</v>
      </c>
    </row>
    <row r="165" spans="1:44" ht="15">
      <c r="A165" s="15"/>
      <c r="B165" s="15"/>
      <c r="C165" s="15"/>
      <c r="D165" s="15"/>
      <c r="E165" s="122"/>
      <c r="F165" s="122"/>
      <c r="G165" s="150"/>
      <c r="Z165" s="31"/>
      <c r="AA165" s="31"/>
      <c r="AB165" s="31"/>
      <c r="AC165" s="31"/>
      <c r="AD165" s="31"/>
      <c r="AE165" s="174"/>
      <c r="AF165" s="174"/>
      <c r="AJ165" s="31"/>
      <c r="AK165" s="31"/>
      <c r="AL165" s="31"/>
      <c r="AM165" s="31"/>
      <c r="AN165" s="31"/>
      <c r="AO165" s="175" t="s">
        <v>105</v>
      </c>
      <c r="AP165" s="196">
        <f>AP164/AF164</f>
        <v>0.38114406681520668</v>
      </c>
    </row>
    <row r="166" spans="1:44" ht="13.5" thickBot="1">
      <c r="A166" s="15"/>
      <c r="B166" s="35"/>
      <c r="C166" s="15"/>
      <c r="D166" s="15"/>
      <c r="E166" s="122"/>
      <c r="F166" s="122"/>
      <c r="G166" s="150"/>
    </row>
    <row r="167" spans="1:44" ht="15.75" thickTop="1">
      <c r="A167" s="15"/>
      <c r="B167" s="15"/>
      <c r="C167" s="15"/>
      <c r="D167" s="36"/>
      <c r="E167" s="125"/>
      <c r="F167" s="122"/>
      <c r="G167" s="150"/>
      <c r="Z167" s="215" t="s">
        <v>108</v>
      </c>
      <c r="AA167" s="216"/>
      <c r="AB167" s="216"/>
      <c r="AC167" s="216"/>
      <c r="AD167" s="216"/>
      <c r="AE167" s="216"/>
      <c r="AF167" s="217"/>
      <c r="AH167" s="190"/>
      <c r="AI167" s="44"/>
      <c r="AJ167" s="215" t="s">
        <v>109</v>
      </c>
      <c r="AK167" s="216"/>
      <c r="AL167" s="216"/>
      <c r="AM167" s="216"/>
      <c r="AN167" s="216"/>
      <c r="AO167" s="216"/>
      <c r="AP167" s="217"/>
    </row>
    <row r="168" spans="1:44">
      <c r="A168" s="15"/>
      <c r="B168" s="15"/>
      <c r="C168" s="15"/>
      <c r="D168" s="15"/>
      <c r="E168" s="122"/>
      <c r="F168" s="122"/>
      <c r="G168" s="150"/>
      <c r="Z168" s="50" t="s">
        <v>11</v>
      </c>
      <c r="AA168" s="22" t="s">
        <v>10</v>
      </c>
      <c r="AB168" s="22" t="s">
        <v>39</v>
      </c>
      <c r="AC168" s="22" t="s">
        <v>31</v>
      </c>
      <c r="AD168" s="22" t="s">
        <v>32</v>
      </c>
      <c r="AE168" s="22" t="s">
        <v>16</v>
      </c>
      <c r="AF168" s="51"/>
      <c r="AH168" s="190"/>
      <c r="AI168" s="44"/>
      <c r="AJ168" s="50" t="s">
        <v>11</v>
      </c>
      <c r="AK168" s="22" t="s">
        <v>10</v>
      </c>
      <c r="AL168" s="22" t="s">
        <v>39</v>
      </c>
      <c r="AM168" s="22" t="s">
        <v>31</v>
      </c>
      <c r="AN168" s="22" t="s">
        <v>32</v>
      </c>
      <c r="AO168" s="22" t="s">
        <v>16</v>
      </c>
      <c r="AP168" s="51"/>
    </row>
    <row r="169" spans="1:44">
      <c r="A169" s="15"/>
      <c r="B169" s="15"/>
      <c r="C169" s="15"/>
      <c r="D169" s="15"/>
      <c r="E169" s="125"/>
      <c r="F169" s="122"/>
      <c r="G169" s="150"/>
      <c r="S169" s="190" t="s">
        <v>99</v>
      </c>
      <c r="Y169" s="44">
        <v>2008</v>
      </c>
      <c r="Z169" s="52">
        <f>SUMIF($S$5:$S145,CONCATENATE($S169,$Y169),Z$5:Z145)</f>
        <v>0</v>
      </c>
      <c r="AA169" s="53">
        <f>SUMIF($S$5:$S145,CONCATENATE($S169,$Y169),AA$5:AA145)</f>
        <v>0</v>
      </c>
      <c r="AB169" s="53">
        <f>SUMIF($S$5:$S145,CONCATENATE($S169,$Y169),AB$5:AB145)</f>
        <v>0</v>
      </c>
      <c r="AC169" s="53">
        <f>SUMIF($S$5:$S145,CONCATENATE($S169,$Y169),AC$5:AC145)</f>
        <v>0</v>
      </c>
      <c r="AD169" s="53">
        <f>SUMIF($S$5:$S145,CONCATENATE($S169,$Y169),AD$5:AD145)</f>
        <v>0</v>
      </c>
      <c r="AE169" s="53">
        <f>SUMIF($S$5:$S145,CONCATENATE($S169,$Y169),AE$5:AE145)</f>
        <v>0</v>
      </c>
      <c r="AF169" s="51"/>
      <c r="AH169" s="190" t="s">
        <v>100</v>
      </c>
      <c r="AI169" s="44">
        <v>2008</v>
      </c>
      <c r="AJ169" s="52">
        <f>SUMIF($S$5:$S145,CONCATENATE($AH169,$AI169),AJ$5:AJ145)</f>
        <v>0</v>
      </c>
      <c r="AK169" s="53">
        <f>SUMIF($S$5:$S145,CONCATENATE($AH169,$AI169),AK$5:AK145)</f>
        <v>0</v>
      </c>
      <c r="AL169" s="53">
        <f>SUMIF($S$5:$S145,CONCATENATE($AH169,$AI169),AL$5:AL145)</f>
        <v>0</v>
      </c>
      <c r="AM169" s="53">
        <f>SUMIF($S$5:$S145,CONCATENATE($AH169,$AI169),AM$5:AM145)</f>
        <v>0</v>
      </c>
      <c r="AN169" s="53">
        <f>SUMIF($S$5:$S145,CONCATENATE($AH169,$AI169),AN$5:AN145)</f>
        <v>0</v>
      </c>
      <c r="AO169" s="53">
        <f>SUMIF($S$5:$S145,CONCATENATE($AH169,$AI169),AO$5:AO145)</f>
        <v>0</v>
      </c>
      <c r="AP169" s="51"/>
    </row>
    <row r="170" spans="1:44">
      <c r="A170" s="15"/>
      <c r="B170" s="15"/>
      <c r="C170" s="15"/>
      <c r="D170" s="15"/>
      <c r="E170" s="122"/>
      <c r="F170" s="122"/>
      <c r="G170" s="150"/>
      <c r="S170" s="190" t="s">
        <v>99</v>
      </c>
      <c r="Y170" s="44">
        <v>2009</v>
      </c>
      <c r="Z170" s="52">
        <f>SUMIF($S$5:$S145,CONCATENATE($S170,$Y170),Z$5:Z145)</f>
        <v>0</v>
      </c>
      <c r="AA170" s="53">
        <f>SUMIF($S$5:$S145,CONCATENATE($S170,$Y170),AA$5:AA145)</f>
        <v>0</v>
      </c>
      <c r="AB170" s="53">
        <f>SUMIF($S$5:$S145,CONCATENATE($S170,$Y170),AB$5:AB145)</f>
        <v>0</v>
      </c>
      <c r="AC170" s="53">
        <f>SUMIF($S$5:$S145,CONCATENATE($S170,$Y170),AC$5:AC145)</f>
        <v>0</v>
      </c>
      <c r="AD170" s="53">
        <f>SUMIF($S$5:$S145,CONCATENATE($S170,$Y170),AD$5:AD145)</f>
        <v>0</v>
      </c>
      <c r="AE170" s="53">
        <f>SUMIF($S$5:$S145,CONCATENATE($S170,$Y170),AE$5:AE145)</f>
        <v>0</v>
      </c>
      <c r="AF170" s="51"/>
      <c r="AH170" s="190" t="s">
        <v>100</v>
      </c>
      <c r="AI170" s="44">
        <v>2009</v>
      </c>
      <c r="AJ170" s="52">
        <f>SUMIF($S$5:$S145,CONCATENATE($AH170,$AI170),AJ$5:AJ145)</f>
        <v>0</v>
      </c>
      <c r="AK170" s="53">
        <f>SUMIF($S$5:$S145,CONCATENATE($AH170,$AI170),AK$5:AK145)</f>
        <v>0</v>
      </c>
      <c r="AL170" s="53">
        <f>SUMIF($S$5:$S145,CONCATENATE($AH170,$AI170),AL$5:AL145)</f>
        <v>0</v>
      </c>
      <c r="AM170" s="53">
        <f>SUMIF($S$5:$S145,CONCATENATE($AH170,$AI170),AM$5:AM145)</f>
        <v>0</v>
      </c>
      <c r="AN170" s="53">
        <f>SUMIF($S$5:$S145,CONCATENATE($AH170,$AI170),AN$5:AN145)</f>
        <v>0</v>
      </c>
      <c r="AO170" s="53">
        <f>SUMIF($S$5:$S145,CONCATENATE($AH170,$AI170),AO$5:AO145)</f>
        <v>0</v>
      </c>
      <c r="AP170" s="51"/>
    </row>
    <row r="171" spans="1:44">
      <c r="A171" s="15"/>
      <c r="B171" s="15"/>
      <c r="C171" s="15"/>
      <c r="D171" s="15"/>
      <c r="E171" s="125"/>
      <c r="F171" s="122"/>
      <c r="G171" s="150"/>
      <c r="S171" s="190" t="s">
        <v>99</v>
      </c>
      <c r="Y171" s="44">
        <v>2010</v>
      </c>
      <c r="Z171" s="52">
        <f>SUMIF($S$5:$S145,CONCATENATE($S171,$Y171),Z$5:Z145)</f>
        <v>0</v>
      </c>
      <c r="AA171" s="53">
        <f>SUMIF($S$5:$S145,CONCATENATE($S171,$Y171),AA$5:AA145)</f>
        <v>0</v>
      </c>
      <c r="AB171" s="53">
        <f>SUMIF($S$5:$S145,CONCATENATE($S171,$Y171),AB$5:AB145)</f>
        <v>0</v>
      </c>
      <c r="AC171" s="53">
        <f>SUMIF($S$5:$S145,CONCATENATE($S171,$Y171),AC$5:AC145)</f>
        <v>0</v>
      </c>
      <c r="AD171" s="53">
        <f>SUMIF($S$5:$S145,CONCATENATE($S171,$Y171),AD$5:AD145)</f>
        <v>0</v>
      </c>
      <c r="AE171" s="53">
        <f>SUMIF($S$5:$S145,CONCATENATE($S171,$Y171),AE$5:AE145)</f>
        <v>0</v>
      </c>
      <c r="AF171" s="51"/>
      <c r="AH171" s="190" t="s">
        <v>100</v>
      </c>
      <c r="AI171" s="44">
        <v>2010</v>
      </c>
      <c r="AJ171" s="52">
        <f>SUMIF($S$5:$S145,CONCATENATE($AH171,$AI171),AJ$5:AJ145)</f>
        <v>0</v>
      </c>
      <c r="AK171" s="53">
        <f>SUMIF($S$5:$S145,CONCATENATE($AH171,$AI171),AK$5:AK145)</f>
        <v>0</v>
      </c>
      <c r="AL171" s="53">
        <f>SUMIF($S$5:$S145,CONCATENATE($AH171,$AI171),AL$5:AL145)</f>
        <v>0</v>
      </c>
      <c r="AM171" s="53">
        <f>SUMIF($S$5:$S145,CONCATENATE($AH171,$AI171),AM$5:AM145)</f>
        <v>0</v>
      </c>
      <c r="AN171" s="53">
        <f>SUMIF($S$5:$S145,CONCATENATE($AH171,$AI171),AN$5:AN145)</f>
        <v>0</v>
      </c>
      <c r="AO171" s="53">
        <f>SUMIF($S$5:$S145,CONCATENATE($AH171,$AI171),AO$5:AO145)</f>
        <v>0</v>
      </c>
      <c r="AP171" s="51"/>
    </row>
    <row r="172" spans="1:44">
      <c r="A172" s="15"/>
      <c r="B172" s="15"/>
      <c r="C172" s="15"/>
      <c r="D172" s="15"/>
      <c r="E172" s="122"/>
      <c r="F172" s="122"/>
      <c r="G172" s="150"/>
      <c r="S172" s="190" t="s">
        <v>99</v>
      </c>
      <c r="Y172" s="46" t="s">
        <v>57</v>
      </c>
      <c r="Z172" s="52">
        <f>SUMIF($S$5:$S145,CONCATENATE($S172,$Y172),Z$5:Z145)</f>
        <v>0</v>
      </c>
      <c r="AA172" s="53">
        <f>SUMIF($S$5:$S145,CONCATENATE($S172,$Y172),AA$5:AA145)</f>
        <v>0</v>
      </c>
      <c r="AB172" s="53">
        <f>SUMIF($S$5:$S145,CONCATENATE($S172,$Y172),AB$5:AB145)</f>
        <v>0</v>
      </c>
      <c r="AC172" s="53">
        <f>SUMIF($S$5:$S145,CONCATENATE($S172,$Y172),AC$5:AC145)</f>
        <v>0</v>
      </c>
      <c r="AD172" s="53">
        <f>SUMIF($S$5:$S145,CONCATENATE($S172,$Y172),AD$5:AD145)</f>
        <v>0</v>
      </c>
      <c r="AE172" s="53">
        <f>SUMIF($S$5:$S145,CONCATENATE($S172,$Y172),AE$5:AE145)</f>
        <v>0</v>
      </c>
      <c r="AF172" s="51"/>
      <c r="AH172" s="190" t="s">
        <v>100</v>
      </c>
      <c r="AI172" s="46" t="s">
        <v>57</v>
      </c>
      <c r="AJ172" s="52">
        <f>SUMIF($S$5:$S145,CONCATENATE($AH172,$AI172),AJ$5:AJ145)</f>
        <v>0</v>
      </c>
      <c r="AK172" s="53">
        <f>SUMIF($S$5:$S145,CONCATENATE($AH172,$AI172),AK$5:AK145)</f>
        <v>0</v>
      </c>
      <c r="AL172" s="53">
        <f>SUMIF($S$5:$S145,CONCATENATE($AH172,$AI172),AL$5:AL145)</f>
        <v>0</v>
      </c>
      <c r="AM172" s="53">
        <f>SUMIF($S$5:$S145,CONCATENATE($AH172,$AI172),AM$5:AM145)</f>
        <v>0</v>
      </c>
      <c r="AN172" s="53">
        <f>SUMIF($S$5:$S145,CONCATENATE($AH172,$AI172),AN$5:AN145)</f>
        <v>0</v>
      </c>
      <c r="AO172" s="53">
        <f>SUMIF($S$5:$S145,CONCATENATE($AH172,$AI172),AO$5:AO145)</f>
        <v>0</v>
      </c>
      <c r="AP172" s="51"/>
    </row>
    <row r="173" spans="1:44">
      <c r="A173" s="15"/>
      <c r="B173" s="15"/>
      <c r="C173" s="15"/>
      <c r="D173" s="36"/>
      <c r="E173" s="125"/>
      <c r="F173" s="122"/>
      <c r="G173" s="154"/>
      <c r="S173" s="190" t="s">
        <v>99</v>
      </c>
      <c r="Y173" s="46" t="s">
        <v>58</v>
      </c>
      <c r="Z173" s="52">
        <f>SUMIF($S$5:$S145,CONCATENATE($S173,$Y173),Z$5:Z145)</f>
        <v>0</v>
      </c>
      <c r="AA173" s="53">
        <f>SUMIF($S$5:$S145,CONCATENATE($S173,$Y173),AA$5:AA145)</f>
        <v>0</v>
      </c>
      <c r="AB173" s="53">
        <f>SUMIF($S$5:$S145,CONCATENATE($S173,$Y173),AB$5:AB145)</f>
        <v>0</v>
      </c>
      <c r="AC173" s="53">
        <f>SUMIF($S$5:$S145,CONCATENATE($S173,$Y173),AC$5:AC145)</f>
        <v>0</v>
      </c>
      <c r="AD173" s="53">
        <f>SUMIF($S$5:$S145,CONCATENATE($S173,$Y173),AD$5:AD145)</f>
        <v>0</v>
      </c>
      <c r="AE173" s="53">
        <f>SUMIF($S$5:$S145,CONCATENATE($S173,$Y173),AE$5:AE145)</f>
        <v>0</v>
      </c>
      <c r="AF173" s="51"/>
      <c r="AH173" s="190" t="s">
        <v>100</v>
      </c>
      <c r="AI173" s="46" t="s">
        <v>58</v>
      </c>
      <c r="AJ173" s="52">
        <f>SUMIF($S$5:$S145,CONCATENATE($AH173,$AI173),AJ$5:AJ145)</f>
        <v>0</v>
      </c>
      <c r="AK173" s="53">
        <f>SUMIF($S$5:$S145,CONCATENATE($AH173,$AI173),AK$5:AK145)</f>
        <v>0</v>
      </c>
      <c r="AL173" s="53">
        <f>SUMIF($S$5:$S145,CONCATENATE($AH173,$AI173),AL$5:AL145)</f>
        <v>0</v>
      </c>
      <c r="AM173" s="53">
        <f>SUMIF($S$5:$S145,CONCATENATE($AH173,$AI173),AM$5:AM145)</f>
        <v>0</v>
      </c>
      <c r="AN173" s="53">
        <f>SUMIF($S$5:$S145,CONCATENATE($AH173,$AI173),AN$5:AN145)</f>
        <v>0</v>
      </c>
      <c r="AO173" s="53">
        <f>SUMIF($S$5:$S145,CONCATENATE($AH173,$AI173),AO$5:AO145)</f>
        <v>0</v>
      </c>
      <c r="AP173" s="51"/>
    </row>
    <row r="174" spans="1:44" ht="15.75">
      <c r="A174" s="15"/>
      <c r="B174" s="15"/>
      <c r="C174" s="15"/>
      <c r="D174" s="32"/>
      <c r="E174" s="122"/>
      <c r="F174" s="122"/>
      <c r="G174" s="150"/>
      <c r="Z174" s="212" t="s">
        <v>59</v>
      </c>
      <c r="AA174" s="213"/>
      <c r="AB174" s="213"/>
      <c r="AC174" s="213"/>
      <c r="AD174" s="213"/>
      <c r="AE174" s="213"/>
      <c r="AF174" s="214"/>
      <c r="AH174" s="190"/>
      <c r="AI174" s="44"/>
      <c r="AJ174" s="212" t="s">
        <v>59</v>
      </c>
      <c r="AK174" s="213"/>
      <c r="AL174" s="213"/>
      <c r="AM174" s="213"/>
      <c r="AN174" s="213"/>
      <c r="AO174" s="213"/>
      <c r="AP174" s="214"/>
      <c r="AR174" s="52"/>
    </row>
    <row r="175" spans="1:44">
      <c r="A175" s="15"/>
      <c r="B175" s="15"/>
      <c r="C175" s="15"/>
      <c r="D175" s="32"/>
      <c r="E175" s="126"/>
      <c r="F175" s="131"/>
      <c r="G175" s="150"/>
      <c r="Z175" s="50" t="s">
        <v>54</v>
      </c>
      <c r="AA175" s="22" t="s">
        <v>55</v>
      </c>
      <c r="AB175" s="22" t="s">
        <v>39</v>
      </c>
      <c r="AC175" s="22" t="s">
        <v>31</v>
      </c>
      <c r="AD175" s="22" t="s">
        <v>32</v>
      </c>
      <c r="AE175" s="22" t="s">
        <v>16</v>
      </c>
      <c r="AF175" s="55" t="s">
        <v>56</v>
      </c>
      <c r="AH175" s="190"/>
      <c r="AI175" s="44"/>
      <c r="AJ175" s="50" t="s">
        <v>54</v>
      </c>
      <c r="AK175" s="22" t="s">
        <v>55</v>
      </c>
      <c r="AL175" s="22" t="s">
        <v>39</v>
      </c>
      <c r="AM175" s="22" t="s">
        <v>31</v>
      </c>
      <c r="AN175" s="22" t="s">
        <v>32</v>
      </c>
      <c r="AO175" s="22" t="s">
        <v>16</v>
      </c>
      <c r="AP175" s="55" t="s">
        <v>56</v>
      </c>
    </row>
    <row r="176" spans="1:44">
      <c r="A176" s="15"/>
      <c r="B176" s="15"/>
      <c r="C176" s="15"/>
      <c r="D176" s="15"/>
      <c r="E176" s="126"/>
      <c r="F176" s="122"/>
      <c r="G176" s="150"/>
      <c r="S176" s="190" t="s">
        <v>99</v>
      </c>
      <c r="Y176" s="44">
        <f>Y169</f>
        <v>2008</v>
      </c>
      <c r="Z176" s="56">
        <f>Shop*Z169</f>
        <v>0</v>
      </c>
      <c r="AA176" s="54">
        <f>M_Tech*AA169</f>
        <v>0</v>
      </c>
      <c r="AB176" s="54">
        <f>CMM*AB169</f>
        <v>0</v>
      </c>
      <c r="AC176" s="54">
        <f>ENG*AC169</f>
        <v>0</v>
      </c>
      <c r="AD176" s="54">
        <f>DES*AD169</f>
        <v>0</v>
      </c>
      <c r="AE176" s="54">
        <f>AE169</f>
        <v>0</v>
      </c>
      <c r="AF176" s="57">
        <f>SUM(Z176:AE176)</f>
        <v>0</v>
      </c>
      <c r="AH176" s="190" t="s">
        <v>100</v>
      </c>
      <c r="AI176" s="44">
        <f>AI169</f>
        <v>2008</v>
      </c>
      <c r="AJ176" s="56">
        <f>Shop*AJ169</f>
        <v>0</v>
      </c>
      <c r="AK176" s="54">
        <f>M_Tech*AK169</f>
        <v>0</v>
      </c>
      <c r="AL176" s="54">
        <f>CMM*AL169</f>
        <v>0</v>
      </c>
      <c r="AM176" s="54">
        <f>ENG*AM169</f>
        <v>0</v>
      </c>
      <c r="AN176" s="54">
        <f>DES*AN169</f>
        <v>0</v>
      </c>
      <c r="AO176" s="54">
        <f>AO169</f>
        <v>0</v>
      </c>
      <c r="AP176" s="57">
        <f>SUM(AJ176:AO176)</f>
        <v>0</v>
      </c>
    </row>
    <row r="177" spans="19:47">
      <c r="S177" s="190" t="s">
        <v>99</v>
      </c>
      <c r="Y177" s="44">
        <f>Y170</f>
        <v>2009</v>
      </c>
      <c r="Z177" s="56">
        <f>Shop*Z170</f>
        <v>0</v>
      </c>
      <c r="AA177" s="54">
        <f>M_Tech*AA170</f>
        <v>0</v>
      </c>
      <c r="AB177" s="54">
        <f>CMM*AB170</f>
        <v>0</v>
      </c>
      <c r="AC177" s="54">
        <f>ENG*AC170</f>
        <v>0</v>
      </c>
      <c r="AD177" s="54">
        <f>DES*AD170</f>
        <v>0</v>
      </c>
      <c r="AE177" s="54">
        <f>AE170</f>
        <v>0</v>
      </c>
      <c r="AF177" s="57">
        <f t="shared" ref="AF177:AF178" si="568">SUM(Z177:AE177)</f>
        <v>0</v>
      </c>
      <c r="AH177" s="190" t="s">
        <v>100</v>
      </c>
      <c r="AI177" s="46">
        <v>2009</v>
      </c>
      <c r="AJ177" s="56">
        <f>Shop*AJ170</f>
        <v>0</v>
      </c>
      <c r="AK177" s="54">
        <f>M_Tech*AK170</f>
        <v>0</v>
      </c>
      <c r="AL177" s="54">
        <f>CMM*AL170</f>
        <v>0</v>
      </c>
      <c r="AM177" s="54">
        <f>ENG*AM170</f>
        <v>0</v>
      </c>
      <c r="AN177" s="54">
        <f>DES*AN170</f>
        <v>0</v>
      </c>
      <c r="AO177" s="54">
        <f>AO170</f>
        <v>0</v>
      </c>
      <c r="AP177" s="57">
        <f t="shared" ref="AP177:AP178" si="569">SUM(AJ177:AO177)</f>
        <v>0</v>
      </c>
    </row>
    <row r="178" spans="19:47" ht="13.5" thickBot="1">
      <c r="S178" s="190" t="s">
        <v>99</v>
      </c>
      <c r="Y178" s="44">
        <f>Y171</f>
        <v>2010</v>
      </c>
      <c r="Z178" s="58">
        <f>Shop*Z171</f>
        <v>0</v>
      </c>
      <c r="AA178" s="59">
        <f>M_Tech*AA171</f>
        <v>0</v>
      </c>
      <c r="AB178" s="59">
        <f>CMM*AB171</f>
        <v>0</v>
      </c>
      <c r="AC178" s="59">
        <f>ENG*AC171</f>
        <v>0</v>
      </c>
      <c r="AD178" s="59">
        <f>DES*AD171</f>
        <v>0</v>
      </c>
      <c r="AE178" s="59">
        <f>AE171</f>
        <v>0</v>
      </c>
      <c r="AF178" s="60">
        <f t="shared" si="568"/>
        <v>0</v>
      </c>
      <c r="AH178" s="190" t="s">
        <v>100</v>
      </c>
      <c r="AI178" s="44">
        <f>AI171</f>
        <v>2010</v>
      </c>
      <c r="AJ178" s="58">
        <f>Shop*AJ171</f>
        <v>0</v>
      </c>
      <c r="AK178" s="59">
        <f>M_Tech*AK171</f>
        <v>0</v>
      </c>
      <c r="AL178" s="59">
        <f>CMM*AL171</f>
        <v>0</v>
      </c>
      <c r="AM178" s="59">
        <f>ENG*AM171</f>
        <v>0</v>
      </c>
      <c r="AN178" s="59">
        <f>DES*AN171</f>
        <v>0</v>
      </c>
      <c r="AO178" s="59">
        <f>AO171</f>
        <v>0</v>
      </c>
      <c r="AP178" s="60">
        <f t="shared" si="569"/>
        <v>0</v>
      </c>
    </row>
    <row r="179" spans="19:47" ht="15.75" thickTop="1">
      <c r="AE179" s="174" t="s">
        <v>91</v>
      </c>
      <c r="AF179" s="174">
        <f>SUM(AF176:AF178)</f>
        <v>0</v>
      </c>
      <c r="AH179" s="190"/>
      <c r="AI179" s="13"/>
      <c r="AJ179" s="16"/>
      <c r="AK179" s="16"/>
      <c r="AL179" s="16"/>
      <c r="AM179" s="16"/>
      <c r="AN179" s="44"/>
      <c r="AO179" s="175" t="s">
        <v>88</v>
      </c>
      <c r="AP179" s="174">
        <f>SUM(AP176:AP178)</f>
        <v>0</v>
      </c>
      <c r="AT179" s="174"/>
      <c r="AU179" s="174"/>
    </row>
    <row r="180" spans="19:47">
      <c r="AO180" s="194" t="s">
        <v>105</v>
      </c>
      <c r="AP180" s="196" t="e">
        <f>AP179/AF179</f>
        <v>#DIV/0!</v>
      </c>
    </row>
    <row r="181" spans="19:47" ht="13.5" thickBot="1"/>
    <row r="182" spans="19:47" ht="15.75" thickTop="1">
      <c r="Z182" s="215" t="s">
        <v>103</v>
      </c>
      <c r="AA182" s="216"/>
      <c r="AB182" s="216"/>
      <c r="AC182" s="216"/>
      <c r="AD182" s="216"/>
      <c r="AE182" s="216"/>
      <c r="AF182" s="217"/>
      <c r="AH182" s="190"/>
      <c r="AI182" s="44"/>
      <c r="AJ182" s="215" t="s">
        <v>104</v>
      </c>
      <c r="AK182" s="216"/>
      <c r="AL182" s="216"/>
      <c r="AM182" s="216"/>
      <c r="AN182" s="216"/>
      <c r="AO182" s="216"/>
      <c r="AP182" s="217"/>
    </row>
    <row r="183" spans="19:47">
      <c r="Z183" s="50" t="s">
        <v>11</v>
      </c>
      <c r="AA183" s="22" t="s">
        <v>10</v>
      </c>
      <c r="AB183" s="22" t="s">
        <v>39</v>
      </c>
      <c r="AC183" s="22" t="s">
        <v>31</v>
      </c>
      <c r="AD183" s="22" t="s">
        <v>32</v>
      </c>
      <c r="AE183" s="22" t="s">
        <v>16</v>
      </c>
      <c r="AF183" s="51"/>
      <c r="AH183" s="190"/>
      <c r="AI183" s="44"/>
      <c r="AJ183" s="50" t="s">
        <v>11</v>
      </c>
      <c r="AK183" s="22" t="s">
        <v>10</v>
      </c>
      <c r="AL183" s="22" t="s">
        <v>39</v>
      </c>
      <c r="AM183" s="22" t="s">
        <v>31</v>
      </c>
      <c r="AN183" s="22" t="s">
        <v>32</v>
      </c>
      <c r="AO183" s="22" t="s">
        <v>16</v>
      </c>
      <c r="AP183" s="51"/>
    </row>
    <row r="184" spans="19:47">
      <c r="S184" s="190" t="s">
        <v>98</v>
      </c>
      <c r="Y184" s="44">
        <v>2008</v>
      </c>
      <c r="Z184" s="52">
        <f>SUMIF($S$5:$S145,CONCATENATE($S184,$Y184),Z$5:Z145)</f>
        <v>0</v>
      </c>
      <c r="AA184" s="53">
        <f>SUMIF($S$5:$S145,CONCATENATE($S184,$Y184),AA$5:AA145)</f>
        <v>0</v>
      </c>
      <c r="AB184" s="53">
        <f>SUMIF($S$5:$S145,CONCATENATE($S184,$Y184),AB$5:AB145)</f>
        <v>0</v>
      </c>
      <c r="AC184" s="53">
        <f>SUMIF($S$5:$S145,CONCATENATE($S184,$Y184),AC$5:AC145)</f>
        <v>0</v>
      </c>
      <c r="AD184" s="53">
        <f>SUMIF($S$5:$S145,CONCATENATE($S184,$Y184),AD$5:AD145)</f>
        <v>0</v>
      </c>
      <c r="AE184" s="53">
        <f>SUMIF($S$5:$S145,CONCATENATE($S184,$Y184),AE$5:AE145)</f>
        <v>0</v>
      </c>
      <c r="AF184" s="51"/>
      <c r="AH184" s="190" t="s">
        <v>101</v>
      </c>
      <c r="AI184" s="44">
        <v>2008</v>
      </c>
      <c r="AJ184" s="52">
        <f>SUMIF($S$5:$S145,CONCATENATE($AH184,$AI184),AJ$5:AJ145)</f>
        <v>0</v>
      </c>
      <c r="AK184" s="53">
        <f>SUMIF($S$5:$S145,CONCATENATE($AH184,$AI184),AK$5:AK145)</f>
        <v>0</v>
      </c>
      <c r="AL184" s="53">
        <f>SUMIF($S$5:$S145,CONCATENATE($AH184,$AI184),AL$5:AL145)</f>
        <v>0</v>
      </c>
      <c r="AM184" s="53">
        <f>SUMIF($S$5:$S145,CONCATENATE($AH184,$AI184),AM$5:AM145)</f>
        <v>0</v>
      </c>
      <c r="AN184" s="53">
        <f>SUMIF($S$5:$S145,CONCATENATE($AH184,$AI184),AN$5:AN145)</f>
        <v>0</v>
      </c>
      <c r="AO184" s="53">
        <f>SUMIF($S$5:$S145,CONCATENATE($AH184,$AI184),AO$5:AO145)</f>
        <v>0</v>
      </c>
      <c r="AP184" s="51"/>
    </row>
    <row r="185" spans="19:47">
      <c r="S185" s="190" t="s">
        <v>98</v>
      </c>
      <c r="Y185" s="44">
        <v>2009</v>
      </c>
      <c r="Z185" s="52">
        <f>SUMIF($S$4:$S145,CONCATENATE($S185,$Y185),Z$4:Z145)</f>
        <v>844</v>
      </c>
      <c r="AA185" s="53">
        <f>SUMIF($S$4:$S145,CONCATENATE($S185,$Y185),AA$4:AA145)</f>
        <v>755</v>
      </c>
      <c r="AB185" s="53">
        <f>SUMIF($S$4:$S145,CONCATENATE($S185,$Y185),AB$4:AB145)</f>
        <v>48</v>
      </c>
      <c r="AC185" s="53">
        <f>SUMIF($S$4:$S145,CONCATENATE($S185,$Y185),AC$4:AC145)</f>
        <v>553.5</v>
      </c>
      <c r="AD185" s="53">
        <f>SUMIF($S$4:$S145,CONCATENATE($S185,$Y185),AD$4:AD145)</f>
        <v>0</v>
      </c>
      <c r="AE185" s="53">
        <f>SUMIF($S$4:$S145,CONCATENATE($S185,$Y185),AE$4:AE145)</f>
        <v>39174.5</v>
      </c>
      <c r="AF185" s="51"/>
      <c r="AH185" s="190" t="s">
        <v>101</v>
      </c>
      <c r="AI185" s="44">
        <v>2009</v>
      </c>
      <c r="AJ185" s="52">
        <f>SUMIF($S$4:$S145,CONCATENATE($AH185,$AI185),AJ$4:AJ145)</f>
        <v>273</v>
      </c>
      <c r="AK185" s="53">
        <f>SUMIF($S$4:$S145,CONCATENATE($AH185,$AI185),AK$4:AK145)</f>
        <v>341</v>
      </c>
      <c r="AL185" s="53">
        <f>SUMIF($S$4:$S145,CONCATENATE($AH185,$AI185),AL$4:AL145)</f>
        <v>88</v>
      </c>
      <c r="AM185" s="53">
        <f>SUMIF($S$4:$S145,CONCATENATE($AH185,$AI185),AM$4:AM145)</f>
        <v>163</v>
      </c>
      <c r="AN185" s="53">
        <f>SUMIF($S$4:$S145,CONCATENATE($AH185,$AI185),AN$4:AN145)</f>
        <v>0</v>
      </c>
      <c r="AO185" s="53">
        <f>SUMIF($S$4:$S145,CONCATENATE($AH185,$AI185),AO$4:AO145)</f>
        <v>13227.5</v>
      </c>
      <c r="AP185" s="51"/>
    </row>
    <row r="186" spans="19:47">
      <c r="S186" s="190" t="s">
        <v>98</v>
      </c>
      <c r="Y186" s="44">
        <v>2010</v>
      </c>
      <c r="Z186" s="52">
        <f>SUMIF($S$4:$S146,CONCATENATE($S186,$Y186),Z$4:Z146)</f>
        <v>0</v>
      </c>
      <c r="AA186" s="53">
        <f>SUMIF($S$4:$S146,CONCATENATE($S186,$Y186),AA$4:AA146)</f>
        <v>0</v>
      </c>
      <c r="AB186" s="53">
        <f>SUMIF($S$4:$S146,CONCATENATE($S186,$Y186),AB$4:AB146)</f>
        <v>0</v>
      </c>
      <c r="AC186" s="53">
        <f>SUMIF($S$4:$S146,CONCATENATE($S186,$Y186),AC$4:AC146)</f>
        <v>0</v>
      </c>
      <c r="AD186" s="53">
        <f>SUMIF($S$4:$S146,CONCATENATE($S186,$Y186),AD$4:AD146)</f>
        <v>0</v>
      </c>
      <c r="AE186" s="53">
        <f>SUMIF($S$4:$S146,CONCATENATE($S186,$Y186),AE$4:AE146)</f>
        <v>0</v>
      </c>
      <c r="AF186" s="51"/>
      <c r="AH186" s="190" t="s">
        <v>101</v>
      </c>
      <c r="AI186" s="44">
        <v>2010</v>
      </c>
      <c r="AJ186" s="52">
        <f>SUMIF($S$4:$S146,CONCATENATE($AH186,$AI186),AJ$4:AJ146)</f>
        <v>0</v>
      </c>
      <c r="AK186" s="53">
        <f>SUMIF($S$4:$S146,CONCATENATE($AH186,$AI186),AK$4:AK146)</f>
        <v>0</v>
      </c>
      <c r="AL186" s="53">
        <f>SUMIF($S$4:$S146,CONCATENATE($AH186,$AI186),AL$4:AL146)</f>
        <v>0</v>
      </c>
      <c r="AM186" s="53">
        <f>SUMIF($S$4:$S146,CONCATENATE($AH186,$AI186),AM$4:AM146)</f>
        <v>0</v>
      </c>
      <c r="AN186" s="53">
        <f>SUMIF($S$4:$S146,CONCATENATE($AH186,$AI186),AN$4:AN146)</f>
        <v>0</v>
      </c>
      <c r="AO186" s="53">
        <f>SUMIF($S$4:$S146,CONCATENATE($AH186,$AI186),AO$4:AO146)</f>
        <v>0</v>
      </c>
      <c r="AP186" s="51"/>
    </row>
    <row r="187" spans="19:47">
      <c r="S187" s="190" t="s">
        <v>98</v>
      </c>
      <c r="Y187" s="46" t="s">
        <v>57</v>
      </c>
      <c r="Z187" s="52">
        <f>SUMIF($S$4:$S145,CONCATENATE($S187,$Y187),Z$4:Z145)</f>
        <v>0</v>
      </c>
      <c r="AA187" s="53">
        <f>SUMIF($S$4:$S145,CONCATENATE($S187,$Y187),AA$4:AA145)</f>
        <v>0</v>
      </c>
      <c r="AB187" s="53">
        <f>SUMIF($S$4:$S145,CONCATENATE($S187,$Y187),AB$4:AB145)</f>
        <v>0</v>
      </c>
      <c r="AC187" s="53">
        <f>SUMIF($S$4:$S145,CONCATENATE($S187,$Y187),AC$4:AC145)</f>
        <v>0</v>
      </c>
      <c r="AD187" s="53">
        <f>SUMIF($S$4:$S145,CONCATENATE($S187,$Y187),AD$4:AD145)</f>
        <v>0</v>
      </c>
      <c r="AE187" s="53">
        <f>SUMIF($S$4:$S145,CONCATENATE($S187,$Y187),AE$4:AE145)</f>
        <v>0</v>
      </c>
      <c r="AF187" s="51"/>
      <c r="AH187" s="190" t="s">
        <v>101</v>
      </c>
      <c r="AI187" s="46" t="s">
        <v>57</v>
      </c>
      <c r="AJ187" s="52">
        <f>SUMIF($S$4:$S145,CONCATENATE($AH187,$AI187),AJ$4:AJ145)</f>
        <v>0</v>
      </c>
      <c r="AK187" s="53">
        <f>SUMIF($S$4:$S145,CONCATENATE($AH187,$AI187),AK$4:AK145)</f>
        <v>0</v>
      </c>
      <c r="AL187" s="53">
        <f>SUMIF($S$4:$S145,CONCATENATE($AH187,$AI187),AL$4:AL145)</f>
        <v>0</v>
      </c>
      <c r="AM187" s="53">
        <f>SUMIF($S$4:$S145,CONCATENATE($AH187,$AI187),AM$4:AM145)</f>
        <v>0</v>
      </c>
      <c r="AN187" s="53">
        <f>SUMIF($S$4:$S145,CONCATENATE($AH187,$AI187),AN$4:AN145)</f>
        <v>0</v>
      </c>
      <c r="AO187" s="53">
        <f>SUMIF($S$4:$S145,CONCATENATE($AH187,$AI187),AO$4:AO145)</f>
        <v>0</v>
      </c>
      <c r="AP187" s="51"/>
    </row>
    <row r="188" spans="19:47">
      <c r="S188" s="190" t="s">
        <v>98</v>
      </c>
      <c r="Y188" s="46" t="s">
        <v>58</v>
      </c>
      <c r="Z188" s="52">
        <f>SUMIF($S$4:$S146,CONCATENATE($S188,$Y188),Z$4:Z146)</f>
        <v>0</v>
      </c>
      <c r="AA188" s="53">
        <f>SUMIF($S$4:$S146,CONCATENATE($S188,$Y188),AA$4:AA146)</f>
        <v>0</v>
      </c>
      <c r="AB188" s="53">
        <f>SUMIF($S$4:$S146,CONCATENATE($S188,$Y188),AB$4:AB146)</f>
        <v>0</v>
      </c>
      <c r="AC188" s="53">
        <f>SUMIF($S$4:$S146,CONCATENATE($S188,$Y188),AC$4:AC146)</f>
        <v>0</v>
      </c>
      <c r="AD188" s="53">
        <f>SUMIF($S$4:$S146,CONCATENATE($S188,$Y188),AD$4:AD146)</f>
        <v>0</v>
      </c>
      <c r="AE188" s="53">
        <f>SUMIF($S$4:$S146,CONCATENATE($S188,$Y188),AE$4:AE146)</f>
        <v>0</v>
      </c>
      <c r="AF188" s="51"/>
      <c r="AH188" s="190" t="s">
        <v>101</v>
      </c>
      <c r="AI188" s="46" t="s">
        <v>58</v>
      </c>
      <c r="AJ188" s="52">
        <f>SUMIF($S$4:$S146,CONCATENATE($AH188,$AI188),AJ$4:AJ146)</f>
        <v>0</v>
      </c>
      <c r="AK188" s="53">
        <f>SUMIF($S$4:$S146,CONCATENATE($AH188,$AI188),AK$4:AK146)</f>
        <v>0</v>
      </c>
      <c r="AL188" s="53">
        <f>SUMIF($S$4:$S146,CONCATENATE($AH188,$AI188),AL$4:AL146)</f>
        <v>0</v>
      </c>
      <c r="AM188" s="53">
        <f>SUMIF($S$4:$S146,CONCATENATE($AH188,$AI188),AM$4:AM146)</f>
        <v>0</v>
      </c>
      <c r="AN188" s="53">
        <f>SUMIF($S$4:$S146,CONCATENATE($AH188,$AI188),AN$4:AN146)</f>
        <v>0</v>
      </c>
      <c r="AO188" s="53">
        <f>SUMIF($S$4:$S146,CONCATENATE($AH188,$AI188),AO$4:AO146)</f>
        <v>0</v>
      </c>
      <c r="AP188" s="51"/>
    </row>
    <row r="189" spans="19:47" ht="15.75">
      <c r="Z189" s="212" t="s">
        <v>59</v>
      </c>
      <c r="AA189" s="213"/>
      <c r="AB189" s="213"/>
      <c r="AC189" s="213"/>
      <c r="AD189" s="213"/>
      <c r="AE189" s="213"/>
      <c r="AF189" s="214"/>
      <c r="AH189" s="190"/>
      <c r="AI189" s="44"/>
      <c r="AJ189" s="212" t="s">
        <v>59</v>
      </c>
      <c r="AK189" s="213"/>
      <c r="AL189" s="213"/>
      <c r="AM189" s="213"/>
      <c r="AN189" s="213"/>
      <c r="AO189" s="213"/>
      <c r="AP189" s="214"/>
    </row>
    <row r="190" spans="19:47">
      <c r="Z190" s="50" t="s">
        <v>54</v>
      </c>
      <c r="AA190" s="22" t="s">
        <v>55</v>
      </c>
      <c r="AB190" s="22" t="s">
        <v>39</v>
      </c>
      <c r="AC190" s="22" t="s">
        <v>31</v>
      </c>
      <c r="AD190" s="22" t="s">
        <v>32</v>
      </c>
      <c r="AE190" s="22" t="s">
        <v>16</v>
      </c>
      <c r="AF190" s="55" t="s">
        <v>56</v>
      </c>
      <c r="AH190" s="190"/>
      <c r="AI190" s="44"/>
      <c r="AJ190" s="50" t="s">
        <v>54</v>
      </c>
      <c r="AK190" s="22" t="s">
        <v>55</v>
      </c>
      <c r="AL190" s="22" t="s">
        <v>39</v>
      </c>
      <c r="AM190" s="22" t="s">
        <v>31</v>
      </c>
      <c r="AN190" s="22" t="s">
        <v>32</v>
      </c>
      <c r="AO190" s="22" t="s">
        <v>16</v>
      </c>
      <c r="AP190" s="55" t="s">
        <v>56</v>
      </c>
    </row>
    <row r="191" spans="19:47">
      <c r="S191" s="190" t="s">
        <v>98</v>
      </c>
      <c r="Y191" s="44">
        <f>Y184</f>
        <v>2008</v>
      </c>
      <c r="Z191" s="56">
        <f>Shop*Z184</f>
        <v>0</v>
      </c>
      <c r="AA191" s="54">
        <f>M_Tech*AA184</f>
        <v>0</v>
      </c>
      <c r="AB191" s="54">
        <f>CMM*AB184</f>
        <v>0</v>
      </c>
      <c r="AC191" s="54">
        <f>ENG*AC184</f>
        <v>0</v>
      </c>
      <c r="AD191" s="54">
        <f>DES*AD184</f>
        <v>0</v>
      </c>
      <c r="AE191" s="54">
        <f>AE184</f>
        <v>0</v>
      </c>
      <c r="AF191" s="57">
        <f>SUM(Z191:AE191)</f>
        <v>0</v>
      </c>
      <c r="AH191" s="190" t="s">
        <v>101</v>
      </c>
      <c r="AI191" s="44">
        <f>AI184</f>
        <v>2008</v>
      </c>
      <c r="AJ191" s="56">
        <f>Shop*AJ184</f>
        <v>0</v>
      </c>
      <c r="AK191" s="54">
        <f>M_Tech*AK184</f>
        <v>0</v>
      </c>
      <c r="AL191" s="54">
        <f>CMM*AL184</f>
        <v>0</v>
      </c>
      <c r="AM191" s="54">
        <f>ENG*AM184</f>
        <v>0</v>
      </c>
      <c r="AN191" s="54">
        <f>DES*AN184</f>
        <v>0</v>
      </c>
      <c r="AO191" s="54">
        <f>AO184</f>
        <v>0</v>
      </c>
      <c r="AP191" s="57">
        <f>SUM(AJ191:AO191)</f>
        <v>0</v>
      </c>
    </row>
    <row r="192" spans="19:47">
      <c r="S192" s="190" t="s">
        <v>98</v>
      </c>
      <c r="Y192" s="44">
        <f>Y185</f>
        <v>2009</v>
      </c>
      <c r="Z192" s="56">
        <f>Shop*Z185</f>
        <v>107188</v>
      </c>
      <c r="AA192" s="54">
        <f>M_Tech*AA185</f>
        <v>88335</v>
      </c>
      <c r="AB192" s="54">
        <f>CMM*AB185</f>
        <v>6096</v>
      </c>
      <c r="AC192" s="54">
        <f>ENG*AC185</f>
        <v>83025</v>
      </c>
      <c r="AD192" s="54">
        <f>DES*AD185</f>
        <v>0</v>
      </c>
      <c r="AE192" s="54">
        <f>AE185</f>
        <v>39174.5</v>
      </c>
      <c r="AF192" s="57">
        <f t="shared" ref="AF192:AF193" si="570">SUM(Z192:AE192)</f>
        <v>323818.5</v>
      </c>
      <c r="AH192" s="190" t="s">
        <v>101</v>
      </c>
      <c r="AI192" s="44">
        <f>AI185</f>
        <v>2009</v>
      </c>
      <c r="AJ192" s="56">
        <f>Shop*AJ185</f>
        <v>34671</v>
      </c>
      <c r="AK192" s="54">
        <f>M_Tech*AK185</f>
        <v>39897</v>
      </c>
      <c r="AL192" s="54">
        <f>CMM*AL185</f>
        <v>11176</v>
      </c>
      <c r="AM192" s="54">
        <f>ENG*AM185</f>
        <v>24450</v>
      </c>
      <c r="AN192" s="54">
        <f>DES*AN185</f>
        <v>0</v>
      </c>
      <c r="AO192" s="54">
        <f>AO185</f>
        <v>13227.5</v>
      </c>
      <c r="AP192" s="57">
        <f t="shared" ref="AP192:AP193" si="571">SUM(AJ192:AO192)</f>
        <v>123421.5</v>
      </c>
    </row>
    <row r="193" spans="19:43" ht="13.5" thickBot="1">
      <c r="S193" s="190" t="s">
        <v>98</v>
      </c>
      <c r="Y193" s="44">
        <f>Y186</f>
        <v>2010</v>
      </c>
      <c r="Z193" s="58">
        <f>Shop*Z186</f>
        <v>0</v>
      </c>
      <c r="AA193" s="59">
        <f>M_Tech*AA186</f>
        <v>0</v>
      </c>
      <c r="AB193" s="59">
        <f>CMM*AB186</f>
        <v>0</v>
      </c>
      <c r="AC193" s="59">
        <f>ENG*AC186</f>
        <v>0</v>
      </c>
      <c r="AD193" s="59">
        <f>DES*AD186</f>
        <v>0</v>
      </c>
      <c r="AE193" s="59">
        <f>AE186</f>
        <v>0</v>
      </c>
      <c r="AF193" s="60">
        <f t="shared" si="570"/>
        <v>0</v>
      </c>
      <c r="AH193" s="190" t="s">
        <v>101</v>
      </c>
      <c r="AI193" s="44">
        <f>AI186</f>
        <v>2010</v>
      </c>
      <c r="AJ193" s="58">
        <f>Shop*AJ186</f>
        <v>0</v>
      </c>
      <c r="AK193" s="59">
        <f>M_Tech*AK186</f>
        <v>0</v>
      </c>
      <c r="AL193" s="59">
        <f>CMM*AL186</f>
        <v>0</v>
      </c>
      <c r="AM193" s="59">
        <f>ENG*AM186</f>
        <v>0</v>
      </c>
      <c r="AN193" s="59">
        <f>DES*AN186</f>
        <v>0</v>
      </c>
      <c r="AO193" s="59">
        <f>AO186</f>
        <v>0</v>
      </c>
      <c r="AP193" s="60">
        <f t="shared" si="571"/>
        <v>0</v>
      </c>
    </row>
    <row r="194" spans="19:43" ht="15.75" thickTop="1">
      <c r="AE194" s="174" t="s">
        <v>91</v>
      </c>
      <c r="AF194" s="174">
        <f>SUM(AF191:AF193)</f>
        <v>323818.5</v>
      </c>
      <c r="AH194" s="190"/>
      <c r="AI194" s="13"/>
      <c r="AJ194" s="16"/>
      <c r="AK194" s="16"/>
      <c r="AL194" s="16"/>
      <c r="AM194" s="16"/>
      <c r="AN194" s="44"/>
      <c r="AO194" s="175" t="s">
        <v>88</v>
      </c>
      <c r="AP194" s="174">
        <f>SUM(AP191:AP193)</f>
        <v>123421.5</v>
      </c>
    </row>
    <row r="195" spans="19:43">
      <c r="AO195" s="194" t="s">
        <v>105</v>
      </c>
      <c r="AP195" s="196">
        <f>AP194/AF194</f>
        <v>0.38114406681520668</v>
      </c>
    </row>
    <row r="196" spans="19:43">
      <c r="AF196" s="31">
        <f>AF179+AF194</f>
        <v>323818.5</v>
      </c>
      <c r="AG196" s="40" t="s">
        <v>102</v>
      </c>
      <c r="AP196" s="31">
        <f>AP179+AP194</f>
        <v>123421.5</v>
      </c>
      <c r="AQ196" s="40" t="s">
        <v>102</v>
      </c>
    </row>
  </sheetData>
  <mergeCells count="20">
    <mergeCell ref="N146:P146"/>
    <mergeCell ref="N117:P117"/>
    <mergeCell ref="N17:P17"/>
    <mergeCell ref="N64:P64"/>
    <mergeCell ref="N136:P136"/>
    <mergeCell ref="Z159:AF159"/>
    <mergeCell ref="AJ159:AP159"/>
    <mergeCell ref="Q2:Y2"/>
    <mergeCell ref="Z2:AF2"/>
    <mergeCell ref="AJ2:AP2"/>
    <mergeCell ref="Z152:AF152"/>
    <mergeCell ref="AJ152:AP152"/>
    <mergeCell ref="Z189:AF189"/>
    <mergeCell ref="AJ182:AP182"/>
    <mergeCell ref="AJ189:AP189"/>
    <mergeCell ref="Z167:AF167"/>
    <mergeCell ref="Z174:AF174"/>
    <mergeCell ref="AJ167:AP167"/>
    <mergeCell ref="AJ174:AP174"/>
    <mergeCell ref="Z182:AF182"/>
  </mergeCells>
  <phoneticPr fontId="0" type="noConversion"/>
  <conditionalFormatting sqref="N65 A118:N119 N18 A139:M147 N147 A14:N15 A5:M18 N5:N16 N139:N145 A121:O135 A13:Q14 A20:N25 A64:M65 A29:N29 A27:N27 F30:M30 F28:M28 A82:O86 A80:O80 O78:O82 L67:M67 O67 O75 A90:N90 A92:N92 A69:N82 A87:A105 A115:A116 B87:N116 A60:O63 A94:N114 T13:X14 Z13:XFD14 A26:E46 N26:N46 A88:N88 L118:O118 A137:N137 A31:N59">
    <cfRule type="expression" dxfId="2" priority="57">
      <formula>IF($N5=0,TRUE,FALSE)</formula>
    </cfRule>
  </conditionalFormatting>
  <conditionalFormatting sqref="M139:M145">
    <cfRule type="expression" dxfId="1" priority="53">
      <formula>IF($N139=0,TRUE,FALSE)</formula>
    </cfRule>
  </conditionalFormatting>
  <dataValidations count="3">
    <dataValidation type="list" allowBlank="1" showInputMessage="1" showErrorMessage="1" sqref="Q139:Q145 R87:S87 R47:S47 Q122:Q124 Q61:Q63 Q126:Q135 Q79:Q82 R94:S94 Q69:Q74 Q67:S67 R106:S106 Q76:Q77 R26:S26 R100:S100 Q84:Q116 R31:S31 R23:S23 R20:S20 Q5:Q16 Q20:Q59">
      <formula1>"B,C"</formula1>
    </dataValidation>
    <dataValidation type="list" allowBlank="1" showInputMessage="1" showErrorMessage="1" sqref="R139:R145 R107:R116 R126:R135 R24:R25 R61:R63 R88:R93 R69:R74 R84:R86 R122:R124 R95:R99 R79:R82 R76:R77 R101:R105 R32:R46 R27:R30 R5:R16 R21:R22 R48:R59">
      <formula1>"PD, PT"</formula1>
    </dataValidation>
    <dataValidation type="list" allowBlank="1" showInputMessage="1" showErrorMessage="1" sqref="Y139:Y145 Y5:Y16 Y122:Y135 Y76:Y77 Y67 Y69:Y74 Y79:Y82 Y84:Y116 Y20:Y63">
      <formula1>"2007, 2008, 2009, 2010, Hytec, LANL"</formula1>
    </dataValidation>
  </dataValidations>
  <pageMargins left="0.12" right="0.13" top="0.33" bottom="0.25" header="0.18" footer="0.12"/>
  <pageSetup paperSize="160" scale="31" orientation="portrait" r:id="rId1"/>
  <headerFooter alignWithMargins="0">
    <oddHeader xml:space="preserve">&amp;LPHENIX&amp;CFull Project Estimate&amp;R25-October 2007 </oddHeader>
    <oddFooter>&amp;RE Anderssen, LBNL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4:C16"/>
  <sheetViews>
    <sheetView workbookViewId="0">
      <selection activeCell="C9" sqref="C9"/>
    </sheetView>
  </sheetViews>
  <sheetFormatPr defaultRowHeight="12.75"/>
  <sheetData>
    <row r="4" spans="2:3">
      <c r="B4" s="40" t="s">
        <v>44</v>
      </c>
      <c r="C4">
        <v>127</v>
      </c>
    </row>
    <row r="5" spans="2:3">
      <c r="B5" s="40" t="s">
        <v>39</v>
      </c>
      <c r="C5">
        <v>127</v>
      </c>
    </row>
    <row r="6" spans="2:3">
      <c r="B6" s="40" t="s">
        <v>45</v>
      </c>
      <c r="C6">
        <v>117</v>
      </c>
    </row>
    <row r="7" spans="2:3">
      <c r="B7" s="40" t="s">
        <v>46</v>
      </c>
      <c r="C7">
        <v>150</v>
      </c>
    </row>
    <row r="8" spans="2:3">
      <c r="B8" s="40" t="s">
        <v>47</v>
      </c>
      <c r="C8">
        <v>120</v>
      </c>
    </row>
    <row r="15" spans="2:3">
      <c r="B15" s="40" t="s">
        <v>49</v>
      </c>
    </row>
    <row r="16" spans="2:3">
      <c r="B16" s="4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SUMMARY</vt:lpstr>
      <vt:lpstr>Pre- and Production</vt:lpstr>
      <vt:lpstr>Rates</vt:lpstr>
      <vt:lpstr>CMM</vt:lpstr>
      <vt:lpstr>DES</vt:lpstr>
      <vt:lpstr>ENG</vt:lpstr>
      <vt:lpstr>M_Tech</vt:lpstr>
      <vt:lpstr>MT</vt:lpstr>
      <vt:lpstr>SUMMARY!Print_Area</vt:lpstr>
      <vt:lpstr>Shop</vt:lpstr>
    </vt:vector>
  </TitlesOfParts>
  <Company>LBNL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Anderssen</dc:creator>
  <cp:lastModifiedBy>ECAnderssen_local</cp:lastModifiedBy>
  <cp:lastPrinted>2007-11-09T19:49:45Z</cp:lastPrinted>
  <dcterms:created xsi:type="dcterms:W3CDTF">2000-10-18T16:25:26Z</dcterms:created>
  <dcterms:modified xsi:type="dcterms:W3CDTF">2008-09-22T23:10:35Z</dcterms:modified>
</cp:coreProperties>
</file>